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AAA\urobit 8\prieskum trhu\2021\"/>
    </mc:Choice>
  </mc:AlternateContent>
  <bookViews>
    <workbookView xWindow="132" yWindow="528" windowWidth="22716" windowHeight="8940"/>
  </bookViews>
  <sheets>
    <sheet name="Rekapitulácia stavby" sheetId="1" r:id="rId1"/>
    <sheet name="rek - časť Komunikácie - ..." sheetId="2" r:id="rId2"/>
    <sheet name="vyst - časť Komunikácie -..." sheetId="3" r:id="rId3"/>
  </sheets>
  <definedNames>
    <definedName name="_xlnm._FilterDatabase" localSheetId="1" hidden="1">'rek - časť Komunikácie - ...'!$C$85:$K$269</definedName>
    <definedName name="_xlnm._FilterDatabase" localSheetId="2" hidden="1">'vyst - časť Komunikácie -...'!$C$83:$K$132</definedName>
    <definedName name="_xlnm.Print_Titles" localSheetId="1">'rek - časť Komunikácie - ...'!$85:$85</definedName>
    <definedName name="_xlnm.Print_Titles" localSheetId="0">'Rekapitulácia stavby'!$52:$52</definedName>
    <definedName name="_xlnm.Print_Titles" localSheetId="2">'vyst - časť Komunikácie -...'!$83:$83</definedName>
    <definedName name="_xlnm.Print_Area" localSheetId="1">'rek - časť Komunikácie - ...'!$C$4:$J$39,'rek - časť Komunikácie - ...'!$C$45:$J$67,'rek - časť Komunikácie - ...'!$C$73:$K$269</definedName>
    <definedName name="_xlnm.Print_Area" localSheetId="0">'Rekapitulácia stavby'!$D$4:$AO$36,'Rekapitulácia stavby'!$C$42:$AQ$57</definedName>
    <definedName name="_xlnm.Print_Area" localSheetId="2">'vyst - časť Komunikácie -...'!$C$4:$J$39,'vyst - časť Komunikácie -...'!$C$45:$J$65,'vyst - časť Komunikácie -...'!$C$71:$K$132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32" i="3"/>
  <c r="BH132" i="3"/>
  <c r="BG132" i="3"/>
  <c r="BE132" i="3"/>
  <c r="T132" i="3"/>
  <c r="R132" i="3"/>
  <c r="P132" i="3"/>
  <c r="BK132" i="3"/>
  <c r="J132" i="3"/>
  <c r="BF132" i="3" s="1"/>
  <c r="BI127" i="3"/>
  <c r="BH127" i="3"/>
  <c r="BG127" i="3"/>
  <c r="BE127" i="3"/>
  <c r="T127" i="3"/>
  <c r="R127" i="3"/>
  <c r="P127" i="3"/>
  <c r="BK127" i="3"/>
  <c r="J127" i="3"/>
  <c r="BF127" i="3" s="1"/>
  <c r="BI126" i="3"/>
  <c r="BH126" i="3"/>
  <c r="BG126" i="3"/>
  <c r="BE126" i="3"/>
  <c r="T126" i="3"/>
  <c r="R126" i="3"/>
  <c r="P126" i="3"/>
  <c r="BK126" i="3"/>
  <c r="J126" i="3"/>
  <c r="BF126" i="3" s="1"/>
  <c r="BI124" i="3"/>
  <c r="BH124" i="3"/>
  <c r="BG124" i="3"/>
  <c r="BE124" i="3"/>
  <c r="T124" i="3"/>
  <c r="T123" i="3" s="1"/>
  <c r="R124" i="3"/>
  <c r="R123" i="3" s="1"/>
  <c r="P124" i="3"/>
  <c r="P123" i="3" s="1"/>
  <c r="BK124" i="3"/>
  <c r="BK123" i="3" s="1"/>
  <c r="J123" i="3" s="1"/>
  <c r="J64" i="3" s="1"/>
  <c r="J124" i="3"/>
  <c r="BF124" i="3" s="1"/>
  <c r="BI121" i="3"/>
  <c r="BH121" i="3"/>
  <c r="BG121" i="3"/>
  <c r="BE121" i="3"/>
  <c r="T121" i="3"/>
  <c r="R121" i="3"/>
  <c r="P121" i="3"/>
  <c r="BK121" i="3"/>
  <c r="J121" i="3"/>
  <c r="BF121" i="3"/>
  <c r="BI119" i="3"/>
  <c r="BH119" i="3"/>
  <c r="BG119" i="3"/>
  <c r="BE119" i="3"/>
  <c r="T119" i="3"/>
  <c r="R119" i="3"/>
  <c r="P119" i="3"/>
  <c r="BK119" i="3"/>
  <c r="J119" i="3"/>
  <c r="BF119" i="3"/>
  <c r="BI117" i="3"/>
  <c r="BH117" i="3"/>
  <c r="BG117" i="3"/>
  <c r="BE117" i="3"/>
  <c r="T117" i="3"/>
  <c r="R117" i="3"/>
  <c r="P117" i="3"/>
  <c r="BK117" i="3"/>
  <c r="J117" i="3"/>
  <c r="BF117" i="3"/>
  <c r="BI113" i="3"/>
  <c r="BH113" i="3"/>
  <c r="BG113" i="3"/>
  <c r="BE113" i="3"/>
  <c r="T113" i="3"/>
  <c r="R113" i="3"/>
  <c r="P113" i="3"/>
  <c r="BK113" i="3"/>
  <c r="J113" i="3"/>
  <c r="BF113" i="3"/>
  <c r="BI109" i="3"/>
  <c r="BH109" i="3"/>
  <c r="BG109" i="3"/>
  <c r="BE109" i="3"/>
  <c r="T109" i="3"/>
  <c r="R109" i="3"/>
  <c r="P109" i="3"/>
  <c r="BK109" i="3"/>
  <c r="J109" i="3"/>
  <c r="BF109" i="3"/>
  <c r="BI105" i="3"/>
  <c r="BH105" i="3"/>
  <c r="BG105" i="3"/>
  <c r="BE105" i="3"/>
  <c r="T105" i="3"/>
  <c r="T104" i="3"/>
  <c r="R105" i="3"/>
  <c r="R104" i="3"/>
  <c r="P105" i="3"/>
  <c r="P104" i="3"/>
  <c r="BK105" i="3"/>
  <c r="BK104" i="3"/>
  <c r="J104" i="3" s="1"/>
  <c r="J63" i="3" s="1"/>
  <c r="J105" i="3"/>
  <c r="BF105" i="3" s="1"/>
  <c r="BI101" i="3"/>
  <c r="BH101" i="3"/>
  <c r="BG101" i="3"/>
  <c r="BE101" i="3"/>
  <c r="T101" i="3"/>
  <c r="T100" i="3" s="1"/>
  <c r="R101" i="3"/>
  <c r="R100" i="3" s="1"/>
  <c r="P101" i="3"/>
  <c r="P100" i="3" s="1"/>
  <c r="BK101" i="3"/>
  <c r="BK100" i="3" s="1"/>
  <c r="J100" i="3" s="1"/>
  <c r="J62" i="3" s="1"/>
  <c r="J101" i="3"/>
  <c r="BF101" i="3" s="1"/>
  <c r="BI98" i="3"/>
  <c r="BH98" i="3"/>
  <c r="BG98" i="3"/>
  <c r="BE98" i="3"/>
  <c r="T98" i="3"/>
  <c r="R98" i="3"/>
  <c r="P98" i="3"/>
  <c r="BK98" i="3"/>
  <c r="J98" i="3"/>
  <c r="BF98" i="3"/>
  <c r="BI96" i="3"/>
  <c r="BH96" i="3"/>
  <c r="BG96" i="3"/>
  <c r="BE96" i="3"/>
  <c r="T96" i="3"/>
  <c r="R96" i="3"/>
  <c r="P96" i="3"/>
  <c r="BK96" i="3"/>
  <c r="J96" i="3"/>
  <c r="BF96" i="3"/>
  <c r="BI94" i="3"/>
  <c r="BH94" i="3"/>
  <c r="BG94" i="3"/>
  <c r="BE94" i="3"/>
  <c r="T94" i="3"/>
  <c r="R94" i="3"/>
  <c r="P94" i="3"/>
  <c r="BK94" i="3"/>
  <c r="J94" i="3"/>
  <c r="BF94" i="3"/>
  <c r="BI91" i="3"/>
  <c r="BH91" i="3"/>
  <c r="BG91" i="3"/>
  <c r="BE91" i="3"/>
  <c r="T91" i="3"/>
  <c r="R91" i="3"/>
  <c r="P91" i="3"/>
  <c r="BK91" i="3"/>
  <c r="J91" i="3"/>
  <c r="BF91" i="3"/>
  <c r="BI89" i="3"/>
  <c r="BH89" i="3"/>
  <c r="BG89" i="3"/>
  <c r="BE89" i="3"/>
  <c r="T89" i="3"/>
  <c r="R89" i="3"/>
  <c r="P89" i="3"/>
  <c r="BK89" i="3"/>
  <c r="J89" i="3"/>
  <c r="BF89" i="3"/>
  <c r="BI87" i="3"/>
  <c r="F37" i="3"/>
  <c r="BD56" i="1" s="1"/>
  <c r="BH87" i="3"/>
  <c r="BG87" i="3"/>
  <c r="F35" i="3" s="1"/>
  <c r="BB56" i="1" s="1"/>
  <c r="BE87" i="3"/>
  <c r="F33" i="3" s="1"/>
  <c r="AZ56" i="1" s="1"/>
  <c r="T87" i="3"/>
  <c r="T86" i="3"/>
  <c r="R87" i="3"/>
  <c r="R86" i="3"/>
  <c r="P87" i="3"/>
  <c r="P86" i="3"/>
  <c r="BK87" i="3"/>
  <c r="J87" i="3"/>
  <c r="BF87" i="3" s="1"/>
  <c r="J80" i="3"/>
  <c r="F80" i="3"/>
  <c r="F78" i="3"/>
  <c r="E76" i="3"/>
  <c r="J54" i="3"/>
  <c r="F54" i="3"/>
  <c r="F52" i="3"/>
  <c r="E50" i="3"/>
  <c r="J24" i="3"/>
  <c r="E24" i="3"/>
  <c r="J81" i="3" s="1"/>
  <c r="J23" i="3"/>
  <c r="J18" i="3"/>
  <c r="E18" i="3"/>
  <c r="F55" i="3" s="1"/>
  <c r="F81" i="3"/>
  <c r="J17" i="3"/>
  <c r="J12" i="3"/>
  <c r="J52" i="3" s="1"/>
  <c r="E7" i="3"/>
  <c r="E74" i="3" s="1"/>
  <c r="J37" i="2"/>
  <c r="J36" i="2"/>
  <c r="AY55" i="1" s="1"/>
  <c r="J35" i="2"/>
  <c r="AX55" i="1" s="1"/>
  <c r="BI269" i="2"/>
  <c r="BH269" i="2"/>
  <c r="BG269" i="2"/>
  <c r="BE269" i="2"/>
  <c r="T269" i="2"/>
  <c r="R269" i="2"/>
  <c r="P269" i="2"/>
  <c r="BK269" i="2"/>
  <c r="J269" i="2"/>
  <c r="BF269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 s="1"/>
  <c r="BI264" i="2"/>
  <c r="BH264" i="2"/>
  <c r="BG264" i="2"/>
  <c r="BE264" i="2"/>
  <c r="T264" i="2"/>
  <c r="R264" i="2"/>
  <c r="P264" i="2"/>
  <c r="BK264" i="2"/>
  <c r="J264" i="2"/>
  <c r="BF264" i="2"/>
  <c r="BI262" i="2"/>
  <c r="BH262" i="2"/>
  <c r="BG262" i="2"/>
  <c r="BE262" i="2"/>
  <c r="T262" i="2"/>
  <c r="R262" i="2"/>
  <c r="P262" i="2"/>
  <c r="BK262" i="2"/>
  <c r="J262" i="2"/>
  <c r="BF262" i="2" s="1"/>
  <c r="BI260" i="2"/>
  <c r="BH260" i="2"/>
  <c r="BG260" i="2"/>
  <c r="BE260" i="2"/>
  <c r="T260" i="2"/>
  <c r="R260" i="2"/>
  <c r="P260" i="2"/>
  <c r="BK260" i="2"/>
  <c r="J260" i="2"/>
  <c r="BF260" i="2" s="1"/>
  <c r="BI257" i="2"/>
  <c r="BH257" i="2"/>
  <c r="BG257" i="2"/>
  <c r="BE257" i="2"/>
  <c r="T257" i="2"/>
  <c r="R257" i="2"/>
  <c r="P257" i="2"/>
  <c r="BK257" i="2"/>
  <c r="J257" i="2"/>
  <c r="BF257" i="2" s="1"/>
  <c r="BI255" i="2"/>
  <c r="BH255" i="2"/>
  <c r="BG255" i="2"/>
  <c r="BE255" i="2"/>
  <c r="T255" i="2"/>
  <c r="R255" i="2"/>
  <c r="P255" i="2"/>
  <c r="BK255" i="2"/>
  <c r="J255" i="2"/>
  <c r="BF255" i="2"/>
  <c r="BI246" i="2"/>
  <c r="BH246" i="2"/>
  <c r="BG246" i="2"/>
  <c r="BE246" i="2"/>
  <c r="T246" i="2"/>
  <c r="R246" i="2"/>
  <c r="P246" i="2"/>
  <c r="BK246" i="2"/>
  <c r="J246" i="2"/>
  <c r="BF246" i="2"/>
  <c r="BI245" i="2"/>
  <c r="BH245" i="2"/>
  <c r="BG245" i="2"/>
  <c r="BE245" i="2"/>
  <c r="T245" i="2"/>
  <c r="R245" i="2"/>
  <c r="P245" i="2"/>
  <c r="BK245" i="2"/>
  <c r="J245" i="2"/>
  <c r="BF245" i="2"/>
  <c r="BI243" i="2"/>
  <c r="BH243" i="2"/>
  <c r="BG243" i="2"/>
  <c r="BE243" i="2"/>
  <c r="T243" i="2"/>
  <c r="R243" i="2"/>
  <c r="P243" i="2"/>
  <c r="BK243" i="2"/>
  <c r="J243" i="2"/>
  <c r="BF243" i="2"/>
  <c r="BI242" i="2"/>
  <c r="BH242" i="2"/>
  <c r="BG242" i="2"/>
  <c r="BE242" i="2"/>
  <c r="T242" i="2"/>
  <c r="R242" i="2"/>
  <c r="P242" i="2"/>
  <c r="BK242" i="2"/>
  <c r="J242" i="2"/>
  <c r="BF242" i="2"/>
  <c r="BI241" i="2"/>
  <c r="BH241" i="2"/>
  <c r="BG241" i="2"/>
  <c r="BE241" i="2"/>
  <c r="T241" i="2"/>
  <c r="R241" i="2"/>
  <c r="P241" i="2"/>
  <c r="BK241" i="2"/>
  <c r="J241" i="2"/>
  <c r="BF241" i="2"/>
  <c r="BI240" i="2"/>
  <c r="BH240" i="2"/>
  <c r="BG240" i="2"/>
  <c r="BE240" i="2"/>
  <c r="T240" i="2"/>
  <c r="R240" i="2"/>
  <c r="P240" i="2"/>
  <c r="BK240" i="2"/>
  <c r="J240" i="2"/>
  <c r="BF240" i="2"/>
  <c r="BI237" i="2"/>
  <c r="BH237" i="2"/>
  <c r="BG237" i="2"/>
  <c r="BE237" i="2"/>
  <c r="T237" i="2"/>
  <c r="R237" i="2"/>
  <c r="P237" i="2"/>
  <c r="BK237" i="2"/>
  <c r="J237" i="2"/>
  <c r="BF237" i="2"/>
  <c r="BI234" i="2"/>
  <c r="BH234" i="2"/>
  <c r="BG234" i="2"/>
  <c r="BE234" i="2"/>
  <c r="T234" i="2"/>
  <c r="R234" i="2"/>
  <c r="P234" i="2"/>
  <c r="BK234" i="2"/>
  <c r="J234" i="2"/>
  <c r="BF234" i="2"/>
  <c r="BI231" i="2"/>
  <c r="BH231" i="2"/>
  <c r="BG231" i="2"/>
  <c r="BE231" i="2"/>
  <c r="T231" i="2"/>
  <c r="R231" i="2"/>
  <c r="P231" i="2"/>
  <c r="BK231" i="2"/>
  <c r="J231" i="2"/>
  <c r="BF231" i="2"/>
  <c r="BI228" i="2"/>
  <c r="BH228" i="2"/>
  <c r="BG228" i="2"/>
  <c r="BE228" i="2"/>
  <c r="T228" i="2"/>
  <c r="R228" i="2"/>
  <c r="P228" i="2"/>
  <c r="BK228" i="2"/>
  <c r="J228" i="2"/>
  <c r="BF228" i="2"/>
  <c r="BI225" i="2"/>
  <c r="BH225" i="2"/>
  <c r="BG225" i="2"/>
  <c r="BE225" i="2"/>
  <c r="T225" i="2"/>
  <c r="R225" i="2"/>
  <c r="P225" i="2"/>
  <c r="BK225" i="2"/>
  <c r="J225" i="2"/>
  <c r="BF225" i="2"/>
  <c r="BI222" i="2"/>
  <c r="BH222" i="2"/>
  <c r="BG222" i="2"/>
  <c r="BE222" i="2"/>
  <c r="T222" i="2"/>
  <c r="T221" i="2"/>
  <c r="R222" i="2"/>
  <c r="R221" i="2"/>
  <c r="P222" i="2"/>
  <c r="P221" i="2"/>
  <c r="BK222" i="2"/>
  <c r="BK221" i="2"/>
  <c r="J221" i="2" s="1"/>
  <c r="J66" i="2" s="1"/>
  <c r="J222" i="2"/>
  <c r="BF222" i="2" s="1"/>
  <c r="BI220" i="2"/>
  <c r="BH220" i="2"/>
  <c r="BG220" i="2"/>
  <c r="BE220" i="2"/>
  <c r="T220" i="2"/>
  <c r="R220" i="2"/>
  <c r="P220" i="2"/>
  <c r="BK220" i="2"/>
  <c r="J220" i="2"/>
  <c r="BF220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5" i="2"/>
  <c r="BH215" i="2"/>
  <c r="BG215" i="2"/>
  <c r="BE215" i="2"/>
  <c r="T215" i="2"/>
  <c r="R215" i="2"/>
  <c r="P215" i="2"/>
  <c r="BK215" i="2"/>
  <c r="J215" i="2"/>
  <c r="BF215" i="2" s="1"/>
  <c r="BI212" i="2"/>
  <c r="BH212" i="2"/>
  <c r="BG212" i="2"/>
  <c r="BE212" i="2"/>
  <c r="T212" i="2"/>
  <c r="R212" i="2"/>
  <c r="P212" i="2"/>
  <c r="BK212" i="2"/>
  <c r="J212" i="2"/>
  <c r="BF212" i="2" s="1"/>
  <c r="BI210" i="2"/>
  <c r="BH210" i="2"/>
  <c r="BG210" i="2"/>
  <c r="BE210" i="2"/>
  <c r="T210" i="2"/>
  <c r="R210" i="2"/>
  <c r="P210" i="2"/>
  <c r="BK210" i="2"/>
  <c r="J210" i="2"/>
  <c r="BF210" i="2" s="1"/>
  <c r="BI208" i="2"/>
  <c r="BH208" i="2"/>
  <c r="BG208" i="2"/>
  <c r="BE208" i="2"/>
  <c r="T208" i="2"/>
  <c r="R208" i="2"/>
  <c r="P208" i="2"/>
  <c r="BK208" i="2"/>
  <c r="J208" i="2"/>
  <c r="BF208" i="2" s="1"/>
  <c r="BI206" i="2"/>
  <c r="BH206" i="2"/>
  <c r="BG206" i="2"/>
  <c r="BE206" i="2"/>
  <c r="T206" i="2"/>
  <c r="R206" i="2"/>
  <c r="P206" i="2"/>
  <c r="BK206" i="2"/>
  <c r="J206" i="2"/>
  <c r="BF206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199" i="2"/>
  <c r="BH199" i="2"/>
  <c r="BG199" i="2"/>
  <c r="BE199" i="2"/>
  <c r="T199" i="2"/>
  <c r="R199" i="2"/>
  <c r="P199" i="2"/>
  <c r="BK199" i="2"/>
  <c r="J199" i="2"/>
  <c r="BF199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2" i="2"/>
  <c r="BH192" i="2"/>
  <c r="BG192" i="2"/>
  <c r="BE192" i="2"/>
  <c r="T192" i="2"/>
  <c r="R192" i="2"/>
  <c r="P192" i="2"/>
  <c r="BK192" i="2"/>
  <c r="J192" i="2"/>
  <c r="BF192" i="2" s="1"/>
  <c r="BI190" i="2"/>
  <c r="BH190" i="2"/>
  <c r="BG190" i="2"/>
  <c r="BE190" i="2"/>
  <c r="T190" i="2"/>
  <c r="T189" i="2" s="1"/>
  <c r="R190" i="2"/>
  <c r="R189" i="2" s="1"/>
  <c r="P190" i="2"/>
  <c r="P189" i="2" s="1"/>
  <c r="BK190" i="2"/>
  <c r="BK189" i="2" s="1"/>
  <c r="J189" i="2" s="1"/>
  <c r="J65" i="2" s="1"/>
  <c r="J190" i="2"/>
  <c r="BF190" i="2" s="1"/>
  <c r="BI188" i="2"/>
  <c r="BH188" i="2"/>
  <c r="BG188" i="2"/>
  <c r="BE188" i="2"/>
  <c r="T188" i="2"/>
  <c r="R188" i="2"/>
  <c r="P188" i="2"/>
  <c r="BK188" i="2"/>
  <c r="J188" i="2"/>
  <c r="BF188" i="2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R185" i="2"/>
  <c r="P185" i="2"/>
  <c r="BK185" i="2"/>
  <c r="J185" i="2"/>
  <c r="BF185" i="2"/>
  <c r="BI183" i="2"/>
  <c r="BH183" i="2"/>
  <c r="BG183" i="2"/>
  <c r="BE183" i="2"/>
  <c r="T183" i="2"/>
  <c r="R183" i="2"/>
  <c r="P183" i="2"/>
  <c r="BK183" i="2"/>
  <c r="J183" i="2"/>
  <c r="BF183" i="2"/>
  <c r="BI181" i="2"/>
  <c r="BH181" i="2"/>
  <c r="BG181" i="2"/>
  <c r="BE181" i="2"/>
  <c r="T181" i="2"/>
  <c r="R181" i="2"/>
  <c r="P181" i="2"/>
  <c r="BK181" i="2"/>
  <c r="J181" i="2"/>
  <c r="BF181" i="2"/>
  <c r="BI179" i="2"/>
  <c r="BH179" i="2"/>
  <c r="BG179" i="2"/>
  <c r="BE179" i="2"/>
  <c r="T179" i="2"/>
  <c r="R179" i="2"/>
  <c r="P179" i="2"/>
  <c r="BK179" i="2"/>
  <c r="J179" i="2"/>
  <c r="BF179" i="2"/>
  <c r="BI178" i="2"/>
  <c r="BH178" i="2"/>
  <c r="BG178" i="2"/>
  <c r="BE178" i="2"/>
  <c r="T178" i="2"/>
  <c r="R178" i="2"/>
  <c r="P178" i="2"/>
  <c r="BK178" i="2"/>
  <c r="J178" i="2"/>
  <c r="BF178" i="2"/>
  <c r="BI176" i="2"/>
  <c r="BH176" i="2"/>
  <c r="BG176" i="2"/>
  <c r="BE176" i="2"/>
  <c r="T176" i="2"/>
  <c r="R176" i="2"/>
  <c r="P176" i="2"/>
  <c r="BK176" i="2"/>
  <c r="J176" i="2"/>
  <c r="BF176" i="2"/>
  <c r="BI174" i="2"/>
  <c r="BH174" i="2"/>
  <c r="BG174" i="2"/>
  <c r="BE174" i="2"/>
  <c r="T174" i="2"/>
  <c r="R174" i="2"/>
  <c r="P174" i="2"/>
  <c r="BK174" i="2"/>
  <c r="J174" i="2"/>
  <c r="BF174" i="2"/>
  <c r="BI172" i="2"/>
  <c r="BH172" i="2"/>
  <c r="BG172" i="2"/>
  <c r="BE172" i="2"/>
  <c r="T172" i="2"/>
  <c r="R172" i="2"/>
  <c r="P172" i="2"/>
  <c r="BK172" i="2"/>
  <c r="J172" i="2"/>
  <c r="BF172" i="2"/>
  <c r="BI168" i="2"/>
  <c r="BH168" i="2"/>
  <c r="BG168" i="2"/>
  <c r="BE168" i="2"/>
  <c r="T168" i="2"/>
  <c r="R168" i="2"/>
  <c r="P168" i="2"/>
  <c r="BK168" i="2"/>
  <c r="J168" i="2"/>
  <c r="BF168" i="2"/>
  <c r="BI164" i="2"/>
  <c r="BH164" i="2"/>
  <c r="BG164" i="2"/>
  <c r="BE164" i="2"/>
  <c r="T164" i="2"/>
  <c r="T163" i="2"/>
  <c r="R164" i="2"/>
  <c r="R163" i="2"/>
  <c r="P164" i="2"/>
  <c r="P163" i="2"/>
  <c r="BK164" i="2"/>
  <c r="BK163" i="2"/>
  <c r="J163" i="2" s="1"/>
  <c r="J64" i="2" s="1"/>
  <c r="J164" i="2"/>
  <c r="BF164" i="2" s="1"/>
  <c r="BI157" i="2"/>
  <c r="BH157" i="2"/>
  <c r="BG157" i="2"/>
  <c r="BE157" i="2"/>
  <c r="T157" i="2"/>
  <c r="R157" i="2"/>
  <c r="P157" i="2"/>
  <c r="BK157" i="2"/>
  <c r="J157" i="2"/>
  <c r="BF157" i="2" s="1"/>
  <c r="BI154" i="2"/>
  <c r="BH154" i="2"/>
  <c r="BG154" i="2"/>
  <c r="BE154" i="2"/>
  <c r="T154" i="2"/>
  <c r="R154" i="2"/>
  <c r="P154" i="2"/>
  <c r="BK154" i="2"/>
  <c r="J154" i="2"/>
  <c r="BF154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8" i="2"/>
  <c r="BH148" i="2"/>
  <c r="BG148" i="2"/>
  <c r="BE148" i="2"/>
  <c r="T148" i="2"/>
  <c r="R148" i="2"/>
  <c r="P148" i="2"/>
  <c r="BK148" i="2"/>
  <c r="J148" i="2"/>
  <c r="BF148" i="2" s="1"/>
  <c r="BI145" i="2"/>
  <c r="BH145" i="2"/>
  <c r="BG145" i="2"/>
  <c r="BE145" i="2"/>
  <c r="T145" i="2"/>
  <c r="R145" i="2"/>
  <c r="P145" i="2"/>
  <c r="BK145" i="2"/>
  <c r="J145" i="2"/>
  <c r="BF145" i="2" s="1"/>
  <c r="BI142" i="2"/>
  <c r="BH142" i="2"/>
  <c r="BG142" i="2"/>
  <c r="BE142" i="2"/>
  <c r="T142" i="2"/>
  <c r="T141" i="2" s="1"/>
  <c r="R142" i="2"/>
  <c r="R141" i="2" s="1"/>
  <c r="P142" i="2"/>
  <c r="P141" i="2" s="1"/>
  <c r="BK142" i="2"/>
  <c r="BK141" i="2" s="1"/>
  <c r="J141" i="2" s="1"/>
  <c r="J63" i="2" s="1"/>
  <c r="J142" i="2"/>
  <c r="BF142" i="2" s="1"/>
  <c r="BI139" i="2"/>
  <c r="BH139" i="2"/>
  <c r="BG139" i="2"/>
  <c r="BE139" i="2"/>
  <c r="T139" i="2"/>
  <c r="R139" i="2"/>
  <c r="P139" i="2"/>
  <c r="BK139" i="2"/>
  <c r="J139" i="2"/>
  <c r="BF139" i="2"/>
  <c r="BI136" i="2"/>
  <c r="BH136" i="2"/>
  <c r="BG136" i="2"/>
  <c r="BE136" i="2"/>
  <c r="T136" i="2"/>
  <c r="T135" i="2"/>
  <c r="R136" i="2"/>
  <c r="R135" i="2"/>
  <c r="P136" i="2"/>
  <c r="P135" i="2"/>
  <c r="BK136" i="2"/>
  <c r="BK135" i="2"/>
  <c r="J135" i="2" s="1"/>
  <c r="J62" i="2" s="1"/>
  <c r="J136" i="2"/>
  <c r="BF136" i="2" s="1"/>
  <c r="BI129" i="2"/>
  <c r="BH129" i="2"/>
  <c r="BG129" i="2"/>
  <c r="BE129" i="2"/>
  <c r="T129" i="2"/>
  <c r="R129" i="2"/>
  <c r="P129" i="2"/>
  <c r="BK129" i="2"/>
  <c r="J129" i="2"/>
  <c r="BF129" i="2" s="1"/>
  <c r="BI127" i="2"/>
  <c r="BH127" i="2"/>
  <c r="BG127" i="2"/>
  <c r="BE127" i="2"/>
  <c r="T127" i="2"/>
  <c r="R127" i="2"/>
  <c r="P127" i="2"/>
  <c r="BK127" i="2"/>
  <c r="J127" i="2"/>
  <c r="BF127" i="2" s="1"/>
  <c r="BI124" i="2"/>
  <c r="BH124" i="2"/>
  <c r="BG124" i="2"/>
  <c r="BE124" i="2"/>
  <c r="T124" i="2"/>
  <c r="R124" i="2"/>
  <c r="P124" i="2"/>
  <c r="BK124" i="2"/>
  <c r="J124" i="2"/>
  <c r="BF124" i="2" s="1"/>
  <c r="BI121" i="2"/>
  <c r="BH121" i="2"/>
  <c r="BG121" i="2"/>
  <c r="BE121" i="2"/>
  <c r="T121" i="2"/>
  <c r="R121" i="2"/>
  <c r="P121" i="2"/>
  <c r="BK121" i="2"/>
  <c r="J121" i="2"/>
  <c r="BF121" i="2" s="1"/>
  <c r="BI119" i="2"/>
  <c r="BH119" i="2"/>
  <c r="BG119" i="2"/>
  <c r="BE119" i="2"/>
  <c r="T119" i="2"/>
  <c r="R119" i="2"/>
  <c r="P119" i="2"/>
  <c r="BK119" i="2"/>
  <c r="J119" i="2"/>
  <c r="BF119" i="2" s="1"/>
  <c r="BI116" i="2"/>
  <c r="BH116" i="2"/>
  <c r="BG116" i="2"/>
  <c r="BE116" i="2"/>
  <c r="T116" i="2"/>
  <c r="R116" i="2"/>
  <c r="P116" i="2"/>
  <c r="BK116" i="2"/>
  <c r="J116" i="2"/>
  <c r="BF116" i="2" s="1"/>
  <c r="BI114" i="2"/>
  <c r="BH114" i="2"/>
  <c r="BG114" i="2"/>
  <c r="BE114" i="2"/>
  <c r="T114" i="2"/>
  <c r="R114" i="2"/>
  <c r="P114" i="2"/>
  <c r="BK114" i="2"/>
  <c r="J114" i="2"/>
  <c r="BF114" i="2" s="1"/>
  <c r="BI111" i="2"/>
  <c r="BH111" i="2"/>
  <c r="BG111" i="2"/>
  <c r="BE111" i="2"/>
  <c r="T111" i="2"/>
  <c r="R111" i="2"/>
  <c r="P111" i="2"/>
  <c r="BK111" i="2"/>
  <c r="J111" i="2"/>
  <c r="BF111" i="2" s="1"/>
  <c r="BI109" i="2"/>
  <c r="BH109" i="2"/>
  <c r="BG109" i="2"/>
  <c r="BE109" i="2"/>
  <c r="T109" i="2"/>
  <c r="R109" i="2"/>
  <c r="P109" i="2"/>
  <c r="BK109" i="2"/>
  <c r="J109" i="2"/>
  <c r="BF109" i="2" s="1"/>
  <c r="BI100" i="2"/>
  <c r="BH100" i="2"/>
  <c r="BG100" i="2"/>
  <c r="BE100" i="2"/>
  <c r="T100" i="2"/>
  <c r="R100" i="2"/>
  <c r="P100" i="2"/>
  <c r="BK100" i="2"/>
  <c r="J100" i="2"/>
  <c r="BF100" i="2" s="1"/>
  <c r="BI98" i="2"/>
  <c r="BH98" i="2"/>
  <c r="BG98" i="2"/>
  <c r="BE98" i="2"/>
  <c r="T98" i="2"/>
  <c r="R98" i="2"/>
  <c r="P98" i="2"/>
  <c r="BK98" i="2"/>
  <c r="J98" i="2"/>
  <c r="BF98" i="2" s="1"/>
  <c r="BI96" i="2"/>
  <c r="BH96" i="2"/>
  <c r="BG96" i="2"/>
  <c r="BE96" i="2"/>
  <c r="T96" i="2"/>
  <c r="R96" i="2"/>
  <c r="P96" i="2"/>
  <c r="BK96" i="2"/>
  <c r="J96" i="2"/>
  <c r="BF96" i="2" s="1"/>
  <c r="BI94" i="2"/>
  <c r="BH94" i="2"/>
  <c r="BG94" i="2"/>
  <c r="BE94" i="2"/>
  <c r="T94" i="2"/>
  <c r="R94" i="2"/>
  <c r="P94" i="2"/>
  <c r="BK94" i="2"/>
  <c r="J94" i="2"/>
  <c r="BF94" i="2" s="1"/>
  <c r="BI91" i="2"/>
  <c r="BH91" i="2"/>
  <c r="BG91" i="2"/>
  <c r="BE91" i="2"/>
  <c r="T91" i="2"/>
  <c r="R91" i="2"/>
  <c r="P91" i="2"/>
  <c r="BK91" i="2"/>
  <c r="J91" i="2"/>
  <c r="BF91" i="2" s="1"/>
  <c r="BI89" i="2"/>
  <c r="F37" i="2" s="1"/>
  <c r="BD55" i="1" s="1"/>
  <c r="BD54" i="1" s="1"/>
  <c r="W33" i="1" s="1"/>
  <c r="BH89" i="2"/>
  <c r="F36" i="2" s="1"/>
  <c r="BC55" i="1" s="1"/>
  <c r="BG89" i="2"/>
  <c r="F35" i="2"/>
  <c r="BB55" i="1" s="1"/>
  <c r="BE89" i="2"/>
  <c r="T89" i="2"/>
  <c r="T88" i="2" s="1"/>
  <c r="R89" i="2"/>
  <c r="R88" i="2" s="1"/>
  <c r="R87" i="2" s="1"/>
  <c r="R86" i="2" s="1"/>
  <c r="P89" i="2"/>
  <c r="P88" i="2" s="1"/>
  <c r="BK89" i="2"/>
  <c r="BK88" i="2" s="1"/>
  <c r="J89" i="2"/>
  <c r="BF89" i="2" s="1"/>
  <c r="J82" i="2"/>
  <c r="F82" i="2"/>
  <c r="F80" i="2"/>
  <c r="E78" i="2"/>
  <c r="J54" i="2"/>
  <c r="F54" i="2"/>
  <c r="F52" i="2"/>
  <c r="E50" i="2"/>
  <c r="J24" i="2"/>
  <c r="E24" i="2"/>
  <c r="J83" i="2" s="1"/>
  <c r="J23" i="2"/>
  <c r="J18" i="2"/>
  <c r="E18" i="2"/>
  <c r="F55" i="2" s="1"/>
  <c r="J17" i="2"/>
  <c r="J12" i="2"/>
  <c r="J52" i="2" s="1"/>
  <c r="E7" i="2"/>
  <c r="E48" i="2" s="1"/>
  <c r="AS54" i="1"/>
  <c r="L50" i="1"/>
  <c r="AM50" i="1"/>
  <c r="AM49" i="1"/>
  <c r="L49" i="1"/>
  <c r="AM47" i="1"/>
  <c r="L47" i="1"/>
  <c r="L45" i="1"/>
  <c r="L44" i="1"/>
  <c r="J78" i="3" l="1"/>
  <c r="T87" i="2"/>
  <c r="T86" i="2" s="1"/>
  <c r="P87" i="2"/>
  <c r="P86" i="2" s="1"/>
  <c r="AU55" i="1" s="1"/>
  <c r="AU54" i="1" s="1"/>
  <c r="BB54" i="1"/>
  <c r="R85" i="3"/>
  <c r="R84" i="3" s="1"/>
  <c r="BK86" i="3"/>
  <c r="P85" i="3"/>
  <c r="P84" i="3" s="1"/>
  <c r="AU56" i="1" s="1"/>
  <c r="T85" i="3"/>
  <c r="T84" i="3" s="1"/>
  <c r="F33" i="2"/>
  <c r="AZ55" i="1" s="1"/>
  <c r="AZ54" i="1" s="1"/>
  <c r="F36" i="3"/>
  <c r="BC56" i="1" s="1"/>
  <c r="BC54" i="1" s="1"/>
  <c r="J80" i="2"/>
  <c r="F83" i="2"/>
  <c r="W29" i="1"/>
  <c r="AV54" i="1"/>
  <c r="J34" i="2"/>
  <c r="AW55" i="1" s="1"/>
  <c r="F34" i="2"/>
  <c r="BA55" i="1" s="1"/>
  <c r="BK87" i="2"/>
  <c r="J88" i="2"/>
  <c r="J61" i="2" s="1"/>
  <c r="BK85" i="3"/>
  <c r="J86" i="3"/>
  <c r="J61" i="3" s="1"/>
  <c r="W31" i="1"/>
  <c r="AX54" i="1"/>
  <c r="J34" i="3"/>
  <c r="AW56" i="1" s="1"/>
  <c r="F34" i="3"/>
  <c r="BA56" i="1" s="1"/>
  <c r="J55" i="2"/>
  <c r="J33" i="2"/>
  <c r="AV55" i="1" s="1"/>
  <c r="E48" i="3"/>
  <c r="J55" i="3"/>
  <c r="J33" i="3"/>
  <c r="AV56" i="1" s="1"/>
  <c r="AT56" i="1" s="1"/>
  <c r="E76" i="2"/>
  <c r="AY54" i="1" l="1"/>
  <c r="W32" i="1"/>
  <c r="BA54" i="1"/>
  <c r="W30" i="1"/>
  <c r="AW54" i="1"/>
  <c r="AK30" i="1" s="1"/>
  <c r="BK84" i="3"/>
  <c r="J84" i="3" s="1"/>
  <c r="J85" i="3"/>
  <c r="J60" i="3" s="1"/>
  <c r="AK29" i="1"/>
  <c r="AT55" i="1"/>
  <c r="BK86" i="2"/>
  <c r="J86" i="2" s="1"/>
  <c r="J87" i="2"/>
  <c r="J60" i="2" s="1"/>
  <c r="AT54" i="1" l="1"/>
  <c r="J30" i="3"/>
  <c r="J59" i="3"/>
  <c r="J30" i="2"/>
  <c r="J59" i="2"/>
  <c r="AG56" i="1" l="1"/>
  <c r="AN56" i="1" s="1"/>
  <c r="J39" i="3"/>
  <c r="AG55" i="1"/>
  <c r="J39" i="2"/>
  <c r="AN55" i="1" l="1"/>
  <c r="AG54" i="1"/>
  <c r="AK26" i="1" l="1"/>
  <c r="AK35" i="1" s="1"/>
  <c r="AN54" i="1"/>
</calcChain>
</file>

<file path=xl/sharedStrings.xml><?xml version="1.0" encoding="utf-8"?>
<sst xmlns="http://schemas.openxmlformats.org/spreadsheetml/2006/main" count="2852" uniqueCount="531">
  <si>
    <t>Export Komplet</t>
  </si>
  <si>
    <t/>
  </si>
  <si>
    <t>2.0</t>
  </si>
  <si>
    <t>ZAMOK</t>
  </si>
  <si>
    <t>False</t>
  </si>
  <si>
    <t>{9ecbc863-8b81-4447-9871-b2363c67522f}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</si>
  <si>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</si>
  <si>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</si>
  <si>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</si>
  <si>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</si>
  <si>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</si>
  <si>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</si>
  <si>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</si>
  <si>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82019vr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</si>
  <si>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</si>
  <si>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</si>
  <si>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krytu a odvodnenia miestnej komunikácie ul. Vysoká v obci Spišský Štvrtok</t>
  </si>
  <si>
    <t>JKSO:</t>
  </si>
  <si>
    <t>KS:</t>
  </si>
  <si>
    <t>Miesto:</t>
  </si>
  <si>
    <t>Spišský Štvrtok</t>
  </si>
  <si>
    <t>Dátum:</t>
  </si>
  <si>
    <t>Objednávateľ:</t>
  </si>
  <si>
    <t>IČO:</t>
  </si>
  <si>
    <t>obec Spišský Štvrtok</t>
  </si>
  <si>
    <t>IČ DPH:</t>
  </si>
  <si>
    <t>Zhotoviteľ:</t>
  </si>
  <si>
    <t>Vyplň údaj</t>
  </si>
  <si>
    <t>Projektant:</t>
  </si>
  <si>
    <t>35412194</t>
  </si>
  <si>
    <t>Ing. Dunajská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</si>
  <si>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</si>
  <si>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</si>
  <si>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</si>
  <si>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</si>
  <si>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</si>
  <si>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</si>
  <si>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</si>
  <si>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</si>
  <si>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</si>
  <si>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</si>
  <si>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</si>
  <si>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</si>
  <si>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</si>
  <si>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</si>
  <si>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</si>
  <si>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</si>
  <si>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</si>
  <si>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</si>
  <si>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</si>
  <si>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</si>
  <si>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</si>
  <si>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</si>
  <si>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</si>
  <si>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</si>
  <si>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</si>
  <si>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</si>
  <si>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</si>
  <si>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</si>
  <si>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</si>
  <si>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</si>
  <si>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</si>
  <si>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</si>
  <si>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</si>
  <si>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</si>
  <si>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</si>
  <si>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</si>
  <si>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</si>
  <si>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</si>
  <si>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</si>
  <si>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</si>
  <si>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</si>
  <si>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</si>
  <si>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</si>
  <si>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rek</t>
  </si>
  <si>
    <t>časť Komunikácie - rekonštrukcia</t>
  </si>
  <si>
    <t>STA</t>
  </si>
  <si>
    <t>1</t>
  </si>
  <si>
    <t>{983c0077-a59f-4316-9765-a417d937c774}</t>
  </si>
  <si>
    <t>vyst</t>
  </si>
  <si>
    <t>časť Komunikácie - výstavba</t>
  </si>
  <si>
    <t>{e2488409-1c82-4c01-b2df-8ea9c1ebd899}</t>
  </si>
  <si>
    <t>Rig</t>
  </si>
  <si>
    <t>rigol z bet. dosiek 500/500</t>
  </si>
  <si>
    <t>m</t>
  </si>
  <si>
    <t>5,5</t>
  </si>
  <si>
    <t>3</t>
  </si>
  <si>
    <t>Asf</t>
  </si>
  <si>
    <t>asfaltové plochy existujúce- rekonštrukcia</t>
  </si>
  <si>
    <t>m2</t>
  </si>
  <si>
    <t>1046</t>
  </si>
  <si>
    <t>KRYCÍ LIST ROZPOČTU</t>
  </si>
  <si>
    <t>no</t>
  </si>
  <si>
    <t>nábehový ležatý obrubník</t>
  </si>
  <si>
    <t>510</t>
  </si>
  <si>
    <t>p</t>
  </si>
  <si>
    <t>prídlažba 500/500</t>
  </si>
  <si>
    <t>26</t>
  </si>
  <si>
    <t>R300</t>
  </si>
  <si>
    <t>rúra DN300 korugovaná</t>
  </si>
  <si>
    <t>R200</t>
  </si>
  <si>
    <t>PVC rúra hladká DN200</t>
  </si>
  <si>
    <t>50</t>
  </si>
  <si>
    <t>Objekt:</t>
  </si>
  <si>
    <t>Zrig</t>
  </si>
  <si>
    <t>zemný rigol š. do 1,5 m</t>
  </si>
  <si>
    <t>rek - časť Komunikácie - rekonštrukcia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</si>
  <si>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</si>
  <si>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</si>
  <si>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</si>
  <si>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</si>
  <si>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</si>
  <si>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</si>
  <si>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</si>
  <si>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</si>
  <si>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</si>
  <si>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</si>
  <si>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</si>
  <si>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</si>
  <si>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</si>
  <si>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</si>
  <si>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</si>
  <si>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</si>
  <si>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</si>
  <si>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</si>
  <si>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</si>
  <si>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</si>
  <si>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</si>
  <si>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</si>
  <si>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</si>
  <si>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</si>
  <si>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</si>
  <si>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</si>
  <si>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</si>
  <si>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</si>
  <si>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</si>
  <si>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</t>
  </si>
  <si>
    <t>Rozoberanie dlažby, z betónových alebo kamenin. dlaždíc, dosiek alebo tvaroviek,  -0,13800t</t>
  </si>
  <si>
    <t>CS Cenekon 2013 01</t>
  </si>
  <si>
    <t>4</t>
  </si>
  <si>
    <t>2</t>
  </si>
  <si>
    <t>1636127248</t>
  </si>
  <si>
    <t>VV</t>
  </si>
  <si>
    <t>Rig*1</t>
  </si>
  <si>
    <t>113151214</t>
  </si>
  <si>
    <t>Odstránenie asfaltového podkladu alebo krytu frézovaním, v ploche nad 500 m2,pruh nad 750 mm,hr.50 mm,  -0,12700t</t>
  </si>
  <si>
    <t>-1339131276</t>
  </si>
  <si>
    <t>P</t>
  </si>
  <si>
    <t>Poznámka k položke:_x000D_
70% existujúcej plochy</t>
  </si>
  <si>
    <t>Asf*0,7</t>
  </si>
  <si>
    <t>113308441</t>
  </si>
  <si>
    <t>Rozrytie vrstvy  podkladu z kameniva, bez zhutnenia, bez asfaltového spojiva</t>
  </si>
  <si>
    <t>CS CENEKON 2019 01</t>
  </si>
  <si>
    <t>-288208459</t>
  </si>
  <si>
    <t>122202202</t>
  </si>
  <si>
    <t>Odkopávka a prekopávka nezapažená pre cesty, v hornine 3 nad 100 do 1000 m3</t>
  </si>
  <si>
    <t>m3</t>
  </si>
  <si>
    <t>98483047</t>
  </si>
  <si>
    <t>Asf*0,2+140*0,47</t>
  </si>
  <si>
    <t>5</t>
  </si>
  <si>
    <t>122202209</t>
  </si>
  <si>
    <t>Príplatok za lepivosť horniny 3</t>
  </si>
  <si>
    <t>1294251988</t>
  </si>
  <si>
    <t>6</t>
  </si>
  <si>
    <t>131201101</t>
  </si>
  <si>
    <t>Výkop nezapaženej jamy v hornine 3,do 100 m3</t>
  </si>
  <si>
    <t>-1117871353</t>
  </si>
  <si>
    <t>Poznámka k položke:_x000D_
pre vtokové nádržky a vpusty</t>
  </si>
  <si>
    <t>šachty</t>
  </si>
  <si>
    <t>1,5*1,4*1,4*2</t>
  </si>
  <si>
    <t>vtokové nádržky</t>
  </si>
  <si>
    <t>1,5*1,0*1*2</t>
  </si>
  <si>
    <t>vpusty</t>
  </si>
  <si>
    <t>0,8*0,8*1,3*2</t>
  </si>
  <si>
    <t>Súčet</t>
  </si>
  <si>
    <t>7</t>
  </si>
  <si>
    <t>131201109</t>
  </si>
  <si>
    <t>-147794134</t>
  </si>
  <si>
    <t>10,544</t>
  </si>
  <si>
    <t>8</t>
  </si>
  <si>
    <t>132201101</t>
  </si>
  <si>
    <t>Výkop ryhy do šírky 600 mm v horn.3 do 100 m3</t>
  </si>
  <si>
    <t>137195401</t>
  </si>
  <si>
    <t>Poznámka k položke:_x000D_
pre obrubníky + žľaby+priepusty</t>
  </si>
  <si>
    <t>no*0,3*0,2+p*0,6*0,3+(R300+R200)*0,6*1,3</t>
  </si>
  <si>
    <t>9</t>
  </si>
  <si>
    <t>132201109</t>
  </si>
  <si>
    <t>Príplatok k cene za lepivosť horniny 3</t>
  </si>
  <si>
    <t>1132051138</t>
  </si>
  <si>
    <t>10</t>
  </si>
  <si>
    <t>132201201</t>
  </si>
  <si>
    <t>Výkop ryhy šírky 600-2000mm horn.3 do 100m3</t>
  </si>
  <si>
    <t>162259492</t>
  </si>
  <si>
    <t>Poznámka k položke:_x000D_
úprava sklonu zemného rigolu</t>
  </si>
  <si>
    <t>Zrig*1,5*1,2/2</t>
  </si>
  <si>
    <t>11</t>
  </si>
  <si>
    <t>132201209</t>
  </si>
  <si>
    <t>Príplatok k cenám za lepivosť horniny 3</t>
  </si>
  <si>
    <t>-1612682502</t>
  </si>
  <si>
    <t>12</t>
  </si>
  <si>
    <t>162501122</t>
  </si>
  <si>
    <t xml:space="preserve">Vodorovné premiestnenie výkopku  po spevnenej ceste z  horniny tr.1-4  v množstve nad 100 do 1000 m3 na vzdialenosť do 3000 m </t>
  </si>
  <si>
    <t>420863798</t>
  </si>
  <si>
    <t>Poznámka k položke:_x000D_
okrem zeminy potrebnej na obsyp potrubia a objektov,použije sa na vyrovnávky ostat. kom. v osade - skládka investora, poplatok za skládku sa neoceňuje</t>
  </si>
  <si>
    <t>275+Zrig*1,5*1,2/2+no*0,3*0,2+p*0,6*0,3+(R300+R200)*0,6*1,3-27,2</t>
  </si>
  <si>
    <t>13</t>
  </si>
  <si>
    <t>162501123</t>
  </si>
  <si>
    <t>Vodorovné premiestnenie výkopku  po spevnenej ceste z  horniny tr.1-4  v množstve nad 100 do 1000 m3, príplatok k cene za každých ďalšich a začatých 1000 m</t>
  </si>
  <si>
    <t>1182124214</t>
  </si>
  <si>
    <t>387,06</t>
  </si>
  <si>
    <t>387,06*3 'Přepočítané koeficientom množstva</t>
  </si>
  <si>
    <t>14</t>
  </si>
  <si>
    <t>175101101</t>
  </si>
  <si>
    <t>Obsyp potrubia sypaninou z vhodných hornín 1 až 4 bez prehodenia sypaniny</t>
  </si>
  <si>
    <t>-1930966250</t>
  </si>
  <si>
    <t>R200*0,4*1</t>
  </si>
  <si>
    <t>15</t>
  </si>
  <si>
    <t>175101201</t>
  </si>
  <si>
    <t>Obsyp objektov sypaninou z vhodných hornín 1 až 4 bez prehodenia sypaniny</t>
  </si>
  <si>
    <t>2054887046</t>
  </si>
  <si>
    <t>2*1,5*4*0,8*0,5</t>
  </si>
  <si>
    <t>vpusty+revízna šachta</t>
  </si>
  <si>
    <t>3*1,6*0,5*1</t>
  </si>
  <si>
    <t>Zakladanie</t>
  </si>
  <si>
    <t>16</t>
  </si>
  <si>
    <t>275313821</t>
  </si>
  <si>
    <t xml:space="preserve">Betónovanie základových pätiek, betón prostý </t>
  </si>
  <si>
    <t>1715607301</t>
  </si>
  <si>
    <t>Poznámka k položke:_x000D_
úprava okolo šácht, šupátiek</t>
  </si>
  <si>
    <t xml:space="preserve">3*4*0,2*0,1 </t>
  </si>
  <si>
    <t>17</t>
  </si>
  <si>
    <t>M</t>
  </si>
  <si>
    <t>5893298300</t>
  </si>
  <si>
    <t>Betón C 20/25, z cementu troskoportlandského, frakcia do 22mm spracovateľnosť  10-60mm</t>
  </si>
  <si>
    <t>-932866</t>
  </si>
  <si>
    <t>0,24</t>
  </si>
  <si>
    <t>Vodorovné konštrukcie</t>
  </si>
  <si>
    <t>18</t>
  </si>
  <si>
    <t>451573111</t>
  </si>
  <si>
    <t>Lôžko pod potrubie, stoky a drobné objekty, v otvorenom výkope z piesku a štrkopiesku do 63 mm</t>
  </si>
  <si>
    <t>1240987800</t>
  </si>
  <si>
    <t>Poznámka k položke:_x000D_
žľabovky, obrubníky, žľaby</t>
  </si>
  <si>
    <t>(R300+R200)*0,5*0,15</t>
  </si>
  <si>
    <t>19</t>
  </si>
  <si>
    <t>452112111</t>
  </si>
  <si>
    <t>Osadenie prstenca alebo rámu pod poklopy a mreže, výšky do 100 mm</t>
  </si>
  <si>
    <t>ks</t>
  </si>
  <si>
    <t>-1057713425</t>
  </si>
  <si>
    <t>Poznámka k položke:_x000D_
prstenca a rámu</t>
  </si>
  <si>
    <t>3*2</t>
  </si>
  <si>
    <t>5922441000</t>
  </si>
  <si>
    <t>Prefabrikát betónový-prstenec vyrovnávací TBS 13-100 Ms 100x100x9</t>
  </si>
  <si>
    <t>-1724695992</t>
  </si>
  <si>
    <t>Poznámka k položke:_x000D_
existujúce šachty v trase - úprava výšky, pred objednaním všetky skontroluj</t>
  </si>
  <si>
    <t>21</t>
  </si>
  <si>
    <t>5539540000</t>
  </si>
  <si>
    <t>Poklop a rám poklopu pre šachty komplet</t>
  </si>
  <si>
    <t>-652939836</t>
  </si>
  <si>
    <t>22</t>
  </si>
  <si>
    <t>452112131</t>
  </si>
  <si>
    <t>Osadenie žb dosky pod poklopy a mreže</t>
  </si>
  <si>
    <t>-1458650610</t>
  </si>
  <si>
    <t>Poznámka k položke:_x000D_
 vodovod.šachta - prelomený kryt - výmena</t>
  </si>
  <si>
    <t>23</t>
  </si>
  <si>
    <t>5922438100</t>
  </si>
  <si>
    <t>Pref.betónový,kompl.na vodomernú šachtu pojazdný</t>
  </si>
  <si>
    <t>737205055</t>
  </si>
  <si>
    <t>Poznámka k položke:_x000D_
bet. poklop na vodovod. šachtu podľa výkresu - ešte skontrolovať rozmery, kompletná dodávka</t>
  </si>
  <si>
    <t>24</t>
  </si>
  <si>
    <t>452311151</t>
  </si>
  <si>
    <t>Dosky, bloky, sedlá z betónu v otvorenom výkope tr.C 25/30</t>
  </si>
  <si>
    <t>1550162605</t>
  </si>
  <si>
    <t>úprava okolo šupátiek</t>
  </si>
  <si>
    <t>3*0,5*0,5*0,2</t>
  </si>
  <si>
    <t>oprava vodovod.šachty</t>
  </si>
  <si>
    <t>(2*1,7+2*1,5)*1,5*0,15+1,7*1,5*0,3</t>
  </si>
  <si>
    <t>Komunikácie</t>
  </si>
  <si>
    <t>25</t>
  </si>
  <si>
    <t>564851111</t>
  </si>
  <si>
    <t>Podklad zo štrkodrviny s rozprestrením a zhutnením,hr.po zhutnení 150 mm</t>
  </si>
  <si>
    <t>1923574757</t>
  </si>
  <si>
    <t>rekonštrukcia</t>
  </si>
  <si>
    <t>565151121</t>
  </si>
  <si>
    <t>Podklad z asfaltového betónu AC 16 P s rozprestretím a zhutnením v pruhu š. nad 3 m, po zhutnení hr. 70 mm</t>
  </si>
  <si>
    <t>CS CENEKON 2017 01</t>
  </si>
  <si>
    <t>-1119705165</t>
  </si>
  <si>
    <t>27</t>
  </si>
  <si>
    <t>573111113</t>
  </si>
  <si>
    <t>Postrek živičný infiltračný s posypom kamenivom z asfaltu cestného v množstve 1, 50 kg/m2</t>
  </si>
  <si>
    <t>1136999413</t>
  </si>
  <si>
    <t>28</t>
  </si>
  <si>
    <t>573231111</t>
  </si>
  <si>
    <t>Postrek asfaltový spojovací bez posypu kamenivom z cestnej emulzie v množstve 0,80 kg/m2</t>
  </si>
  <si>
    <t>498744058</t>
  </si>
  <si>
    <t>29</t>
  </si>
  <si>
    <t>577144321</t>
  </si>
  <si>
    <t>Asfaltový betón vrstva obrusná alebo ložná AC 16 v pruhu š. nad 3 m z nemodifik. asfaltu tr. I, po zhutnení hr. 50 mm</t>
  </si>
  <si>
    <t>CS CENEKON 2017 02</t>
  </si>
  <si>
    <t>-1874401979</t>
  </si>
  <si>
    <t>30</t>
  </si>
  <si>
    <t>591141111</t>
  </si>
  <si>
    <t>Kladenie dlažby z kociek veľkých do lôžka z cementovej malty</t>
  </si>
  <si>
    <t>-1030991062</t>
  </si>
  <si>
    <t>31</t>
  </si>
  <si>
    <t>597761111</t>
  </si>
  <si>
    <t>Rigol dláždený do lôžka z betónu prostého tr.C 8/10 z betónových dosiek akejkoľvek veľkosti</t>
  </si>
  <si>
    <t>1824237917</t>
  </si>
  <si>
    <t>Rig*1,5</t>
  </si>
  <si>
    <t>32</t>
  </si>
  <si>
    <t>5922750700</t>
  </si>
  <si>
    <t>bet.tvárnica - doska 500/500/100</t>
  </si>
  <si>
    <t>-807637611</t>
  </si>
  <si>
    <t>p*2+Rig*3*2</t>
  </si>
  <si>
    <t>33</t>
  </si>
  <si>
    <t>597962126</t>
  </si>
  <si>
    <t>Montáž uzavretého žľabu NW 200, do lôžka z betónu prostého tr.C 25/30 vrátane lôžka</t>
  </si>
  <si>
    <t>688591535</t>
  </si>
  <si>
    <t>6+4</t>
  </si>
  <si>
    <t>34</t>
  </si>
  <si>
    <t>5923002812</t>
  </si>
  <si>
    <t>Žľab pre vysokú záťaž SV G NW 200, č. 20-0, s liatinovou hranou, bez spádu, kompletná dodávka s roštom tr. E</t>
  </si>
  <si>
    <t>-1229665965</t>
  </si>
  <si>
    <t>35</t>
  </si>
  <si>
    <t>597962132</t>
  </si>
  <si>
    <t>Montáž uzavretého žľabu NW 400 do lôžka z betónu prostého tr.C 25/30 vrátane</t>
  </si>
  <si>
    <t>180511705</t>
  </si>
  <si>
    <t>36</t>
  </si>
  <si>
    <t>16850</t>
  </si>
  <si>
    <t>Žľab pre vysokú záťaž  NW 400,  s liatinovou hranou, bez spádu, roštom tr. F, kompletná dodávka</t>
  </si>
  <si>
    <t>-1630223223</t>
  </si>
  <si>
    <t>Rúrové vedenie</t>
  </si>
  <si>
    <t>37</t>
  </si>
  <si>
    <t>871353121</t>
  </si>
  <si>
    <t>Montáž potrubia z kanalizačných rúr z tvrdého PVC tesn. gumovým krúžkom v skl. do 20% DN 200</t>
  </si>
  <si>
    <t>1765297031</t>
  </si>
  <si>
    <t>38</t>
  </si>
  <si>
    <t>2860002160</t>
  </si>
  <si>
    <t>PVC rúra 200x4,9 hladká-kanalizácia</t>
  </si>
  <si>
    <t>2026879562</t>
  </si>
  <si>
    <t>Poznámka k položke:_x000D_
0.00035</t>
  </si>
  <si>
    <t>39</t>
  </si>
  <si>
    <t>286540070000</t>
  </si>
  <si>
    <t xml:space="preserve">Koleno PP, DN 200x15° hladké </t>
  </si>
  <si>
    <t>1299661128</t>
  </si>
  <si>
    <t>40</t>
  </si>
  <si>
    <t>286540070200</t>
  </si>
  <si>
    <t xml:space="preserve">Koleno PP, DN 200x45° hladké </t>
  </si>
  <si>
    <t>523083713</t>
  </si>
  <si>
    <t>41</t>
  </si>
  <si>
    <t>871374050</t>
  </si>
  <si>
    <t>Montáž kanalizačného PP potrubia korugovaného DN 300</t>
  </si>
  <si>
    <t>-1512472614</t>
  </si>
  <si>
    <t>42</t>
  </si>
  <si>
    <t>286140013700</t>
  </si>
  <si>
    <t>Rúra  DN 300  PP korugovaný kanalizačný systém SN8,</t>
  </si>
  <si>
    <t>677555433</t>
  </si>
  <si>
    <t>43</t>
  </si>
  <si>
    <t>877354030</t>
  </si>
  <si>
    <t>Montáž kanalizačnej PP odbočky DN 200</t>
  </si>
  <si>
    <t>-1635171742</t>
  </si>
  <si>
    <t>44</t>
  </si>
  <si>
    <t>286540118400</t>
  </si>
  <si>
    <t xml:space="preserve">Odbočka 45°  DN 200/200 hladká </t>
  </si>
  <si>
    <t>-1862885894</t>
  </si>
  <si>
    <t>45</t>
  </si>
  <si>
    <t>894431213</t>
  </si>
  <si>
    <t xml:space="preserve">Montáž revíznej šachty z PP, DN 200 Priebežné dno DN 200, (DN šachty/DN potr. ved.) DN 200 </t>
  </si>
  <si>
    <t>-2038282969</t>
  </si>
  <si>
    <t>46</t>
  </si>
  <si>
    <t>2860007890</t>
  </si>
  <si>
    <t xml:space="preserve">revízne šachty DN400 pre PVC hladkú kanalizáciu s PVC hladkým predĺžením Betónový poklop 3t        </t>
  </si>
  <si>
    <t>424627236</t>
  </si>
  <si>
    <t>47</t>
  </si>
  <si>
    <t>2860007880</t>
  </si>
  <si>
    <t xml:space="preserve">revízne šachty DN400 pre PVC hladkú kanalizáciu s PVC hladkým predĺžením Betónový prstenec        </t>
  </si>
  <si>
    <t>2046307193</t>
  </si>
  <si>
    <t>48</t>
  </si>
  <si>
    <t>2860007980</t>
  </si>
  <si>
    <t xml:space="preserve">revízne šachty DN400 pre PVC hladkú kanalizáciu s PVC hladkým predĺžením Predĺženie šachty DN400/1,5m        </t>
  </si>
  <si>
    <t>-1433229668</t>
  </si>
  <si>
    <t>49</t>
  </si>
  <si>
    <t>2860008080</t>
  </si>
  <si>
    <t xml:space="preserve">revízne šachty DN400 pre PVC hladkú kanalizáciu s PVC hladkým predĺžením Zberné dno DN400, vtok/vývod 200 (PVC hladká rúra)        </t>
  </si>
  <si>
    <t>-1623926573</t>
  </si>
  <si>
    <t>894502202</t>
  </si>
  <si>
    <t>Debnenie stien šachiet kanalizačných pravouhlých alebo štvorhraných a viachranných obojstranné</t>
  </si>
  <si>
    <t>714345180</t>
  </si>
  <si>
    <t>vodovodná šachta</t>
  </si>
  <si>
    <t>(2*1,5+2*1,7)*1,5*2</t>
  </si>
  <si>
    <t>51</t>
  </si>
  <si>
    <t>895941111</t>
  </si>
  <si>
    <t>Zriadenie kanalizačného vpustu uličného z betónových dielcov</t>
  </si>
  <si>
    <t>735736238</t>
  </si>
  <si>
    <t>52</t>
  </si>
  <si>
    <t>59223600610fi</t>
  </si>
  <si>
    <t>Uličná vpusť betónová, s bočnou výpusťou DN 200, d500, vyústenie cca -1,35m, kompletná dodávka s košom, poklopom</t>
  </si>
  <si>
    <t>1918290847</t>
  </si>
  <si>
    <t>53</t>
  </si>
  <si>
    <t>899623171</t>
  </si>
  <si>
    <t>Obetónovanie potrubia alebo muriva stôk betónom prostým tr. C 25/30 v otvorenom výkope</t>
  </si>
  <si>
    <t>1305808833</t>
  </si>
  <si>
    <t>R300*2*3,14*0,15*0,3</t>
  </si>
  <si>
    <t>54</t>
  </si>
  <si>
    <t>899643111</t>
  </si>
  <si>
    <t>Debnenie pre obetónovanie potrubia v otvorenom výkope</t>
  </si>
  <si>
    <t>-309819647</t>
  </si>
  <si>
    <t>Ostatné konštrukcie a práce-búranie</t>
  </si>
  <si>
    <t>55</t>
  </si>
  <si>
    <t>914001111</t>
  </si>
  <si>
    <t>montáž dopravných značiek -dočasné DZ</t>
  </si>
  <si>
    <t>-1030599465</t>
  </si>
  <si>
    <t>Poznámka k položke:_x000D_
špecifikácia - viď výkres dopr. zabezpečenia - TPV</t>
  </si>
  <si>
    <t>(2*2+1)*2</t>
  </si>
  <si>
    <t>56</t>
  </si>
  <si>
    <t>4044521102</t>
  </si>
  <si>
    <t>zapožičanie stĺpika na viac ako 28 dní</t>
  </si>
  <si>
    <t>2073859526</t>
  </si>
  <si>
    <t>Poznámka k položke:_x000D_
požičanie stlpikov na 30 dní, upresnenie podľa použitej typovej schémy, na Z2 2 stĺpiky</t>
  </si>
  <si>
    <t>2*2*2</t>
  </si>
  <si>
    <t>57</t>
  </si>
  <si>
    <t>4044521103</t>
  </si>
  <si>
    <t>podstavec HIT- zapožičanie na viac ako 28 dní - cena/30dní</t>
  </si>
  <si>
    <t>856196623</t>
  </si>
  <si>
    <t>Poznámka k položke:_x000D_
vrátane Z2 , 30 dní,  1ks/ stlpik a smer.dosku</t>
  </si>
  <si>
    <t>58</t>
  </si>
  <si>
    <t>4044521101</t>
  </si>
  <si>
    <t xml:space="preserve">Značka dopravná základného rozmeru - zapožičanie na viac ako 28 dní </t>
  </si>
  <si>
    <t>-1794531354</t>
  </si>
  <si>
    <t>Poznámka k položke:_x000D_
Zapožičanie na 30 dní vrátane krátkod.pracovísk - B29a, B31a,B31b</t>
  </si>
  <si>
    <t>59</t>
  </si>
  <si>
    <t>4044521105</t>
  </si>
  <si>
    <t>Zábrana  Z 2b á3,0 m- + Z2a  zapožičanie na viac ako 28 dní - cena/30 dní</t>
  </si>
  <si>
    <t>2042403934</t>
  </si>
  <si>
    <t>Poznámka k položke:_x000D_
požičanie na 30 dní,vrátane krátkodobého pracoviska na DZ.03</t>
  </si>
  <si>
    <t>2*2</t>
  </si>
  <si>
    <t>60</t>
  </si>
  <si>
    <t>4044521108</t>
  </si>
  <si>
    <t>Zábranové svetlo ZHS 10- zapožičanie na viac ako 28 dní - cena/30dní</t>
  </si>
  <si>
    <t>1806676791</t>
  </si>
  <si>
    <t>Poznámka k položke:_x000D_
 zapožičanie na 30 dní</t>
  </si>
  <si>
    <t>4*3</t>
  </si>
  <si>
    <t>61</t>
  </si>
  <si>
    <t>914001112</t>
  </si>
  <si>
    <t>Osadenie a montáž cestnej zvislej dopravnej značky v rámoch na oceľovej konštrukcii</t>
  </si>
  <si>
    <t>209716811</t>
  </si>
  <si>
    <t>62</t>
  </si>
  <si>
    <t>404410037300</t>
  </si>
  <si>
    <t>Značka upravujúca prednosť P1 (Daj prednosť v jazde!), rozmer 900 mm, fólia RA2, pozinkovaná</t>
  </si>
  <si>
    <t>-167870699</t>
  </si>
  <si>
    <t>63</t>
  </si>
  <si>
    <t>404410042600</t>
  </si>
  <si>
    <t>Značka upravujúca prednosť P8 (Hlavná cesta), rozmer 500x500 mm, fólia, pozinkovaná</t>
  </si>
  <si>
    <t>1821958502</t>
  </si>
  <si>
    <t>64</t>
  </si>
  <si>
    <t>917762111</t>
  </si>
  <si>
    <t>Osadenie obrubníka ležatého</t>
  </si>
  <si>
    <t>-915902312</t>
  </si>
  <si>
    <t>65</t>
  </si>
  <si>
    <t>5921745013</t>
  </si>
  <si>
    <t>Obrubník betónový  100x15x25 cestný, nábehový</t>
  </si>
  <si>
    <t>-365359430</t>
  </si>
  <si>
    <t>66</t>
  </si>
  <si>
    <t>918101111</t>
  </si>
  <si>
    <t>Lôžko pod obrubníky, krajníky alebo obruby z dlažobných kociek z betónu prostého tr. B12,5 naviac</t>
  </si>
  <si>
    <t>1789487460</t>
  </si>
  <si>
    <t xml:space="preserve">Poznámka k položke:_x000D_
cestný obrub.+žľaby </t>
  </si>
  <si>
    <t>obrubníky</t>
  </si>
  <si>
    <t>no*0,3*0,1</t>
  </si>
  <si>
    <t>žľab NW200</t>
  </si>
  <si>
    <t>10*0,5*0,3</t>
  </si>
  <si>
    <t>žľab NW400</t>
  </si>
  <si>
    <t>11*0,8*0,4</t>
  </si>
  <si>
    <t>67</t>
  </si>
  <si>
    <t>919413114</t>
  </si>
  <si>
    <t>Vtoková nádržka z betónu prostého tr.C 20/25 priepustu z rúr DN do 800 mm, vrátane bezpeč. mreže, atyp</t>
  </si>
  <si>
    <t>1493096668</t>
  </si>
  <si>
    <t>68</t>
  </si>
  <si>
    <t>919735113</t>
  </si>
  <si>
    <t>Rezanie existujúceho asfaltového krytu alebo podkladu hľbky nad 100 do 150 mm</t>
  </si>
  <si>
    <t>147615553</t>
  </si>
  <si>
    <t xml:space="preserve">Poznámka k položke:_x000D_
pripojenie na cestu </t>
  </si>
  <si>
    <t>69</t>
  </si>
  <si>
    <t>919794441</t>
  </si>
  <si>
    <t>Úprava plôch okolo hydrantov, šupátok, a pod. v asfaltových krytoch v pôdorysnej ploche do 2 m2</t>
  </si>
  <si>
    <t>626039165</t>
  </si>
  <si>
    <t>70</t>
  </si>
  <si>
    <t>966008111</t>
  </si>
  <si>
    <t>Búranie rúrového priepustu, z rúr DN do 300 mm,  -0,75300t</t>
  </si>
  <si>
    <t>224136350</t>
  </si>
  <si>
    <t>5*4</t>
  </si>
  <si>
    <t>71</t>
  </si>
  <si>
    <t>966631111</t>
  </si>
  <si>
    <t>Odstránenie rúrového nástavca zo stĺpika, vrátane demontáže dopravnej značky 0,005 t</t>
  </si>
  <si>
    <t>-1718532383</t>
  </si>
  <si>
    <t>4*2</t>
  </si>
  <si>
    <t>72</t>
  </si>
  <si>
    <t>979084215</t>
  </si>
  <si>
    <t>Vodorovná doprava vybúraných hmôt po suchu bez naloženia, ale so zložením na vzdialenosť do 3 km</t>
  </si>
  <si>
    <t>t</t>
  </si>
  <si>
    <t>-900457432</t>
  </si>
  <si>
    <t>73</t>
  </si>
  <si>
    <t>979087213</t>
  </si>
  <si>
    <t>Nakladanie na dopravné prostriedky pre vodorovnú dopravu vybúraných hmôt</t>
  </si>
  <si>
    <t>1264856101</t>
  </si>
  <si>
    <t>108,848</t>
  </si>
  <si>
    <t>74</t>
  </si>
  <si>
    <t>998225111</t>
  </si>
  <si>
    <t>Presun hmôt pre pozemnú komunikáciu a letisko s krytom asfaltovým akejkoľvek dĺžky objektu</t>
  </si>
  <si>
    <t>98753214</t>
  </si>
  <si>
    <t>Asfnova</t>
  </si>
  <si>
    <t>Asfaltové plochy výstavba</t>
  </si>
  <si>
    <t>140</t>
  </si>
  <si>
    <t>vyst - časť Komunikácie - výstavba</t>
  </si>
  <si>
    <t>Asfnova*0,47</t>
  </si>
  <si>
    <t>no*0,3*0,2</t>
  </si>
  <si>
    <t>162501112</t>
  </si>
  <si>
    <t>Vodorovné premiestnenie výkopku po nespevnenej ceste z horniny tr.1-4, do 100 m3 na vzdialenosť do 3000 m</t>
  </si>
  <si>
    <t>254224741</t>
  </si>
  <si>
    <t>65,8+4,38</t>
  </si>
  <si>
    <t>162501113</t>
  </si>
  <si>
    <t>Vodorovné premiestnenie výkopku po nespevnenej ceste z horniny tr.1-4, do 100 m3, príplatok k cene za každých ďalšich a začatých 1000 m</t>
  </si>
  <si>
    <t>1385719239</t>
  </si>
  <si>
    <t>70,18*3 'Přepočítané koeficientom množstva</t>
  </si>
  <si>
    <t>Poznámka k položke:_x000D_
 obrubníky</t>
  </si>
  <si>
    <t>no*0,5*0,15</t>
  </si>
  <si>
    <t>výstavba</t>
  </si>
  <si>
    <t>564861111</t>
  </si>
  <si>
    <t>Podklad zo štrkodrviny s rozprestrením a zhutnením,hr.po zhutnení 200 mm</t>
  </si>
  <si>
    <t>1548223560</t>
  </si>
  <si>
    <t>Poznámka k položke:_x000D_
plochy rozšírenia</t>
  </si>
  <si>
    <t>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</si>
</sst>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1" fillId="0" borderId="0" xfId="0" applyNumberFormat="1" applyFont="1" applyAlignment="1" applyProtection="1"/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17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1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top" wrapText="1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abSelected="1" workbookViewId="0">
      <selection activeCell="AO10" sqref="AO10"/>
    </sheetView>
  </sheetViews>
  <sheetFormatPr defaultRowHeight="10.199999999999999"/>
  <cols>
    <col min="1" max="1" width="7.140625" customWidth="1"/>
    <col min="2" max="2" width="1.42578125" customWidth="1"/>
    <col min="3" max="3" width="3.5703125" customWidth="1"/>
    <col min="4" max="33" width="2.28515625" customWidth="1"/>
    <col min="34" max="34" width="2.85546875" customWidth="1"/>
    <col min="35" max="35" width="27.140625" customWidth="1"/>
    <col min="36" max="37" width="2.140625" customWidth="1"/>
    <col min="38" max="38" width="7.140625" customWidth="1"/>
    <col min="39" max="39" width="2.85546875" customWidth="1"/>
    <col min="40" max="40" width="11.42578125" customWidth="1"/>
    <col min="41" max="41" width="6.42578125" customWidth="1"/>
    <col min="42" max="42" width="3.5703125" customWidth="1"/>
    <col min="43" max="43" width="13.42578125" hidden="1" customWidth="1"/>
    <col min="44" max="44" width="11.7109375" customWidth="1"/>
    <col min="45" max="47" width="22.140625" hidden="1" customWidth="1"/>
    <col min="48" max="49" width="18.5703125" hidden="1" customWidth="1"/>
    <col min="50" max="51" width="21.42578125" hidden="1" customWidth="1"/>
    <col min="52" max="52" width="18.5703125" hidden="1" customWidth="1"/>
    <col min="53" max="53" width="16.42578125" hidden="1" customWidth="1"/>
    <col min="54" max="54" width="21.42578125" hidden="1" customWidth="1"/>
    <col min="55" max="55" width="18.5703125" hidden="1" customWidth="1"/>
    <col min="56" max="56" width="16.42578125" hidden="1" customWidth="1"/>
    <col min="57" max="57" width="57" customWidth="1"/>
    <col min="71" max="91" width="9.140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11</v>
      </c>
    </row>
    <row r="5" spans="1:74" ht="12" customHeight="1">
      <c r="B5" s="19"/>
      <c r="C5" s="20"/>
      <c r="D5" s="24" t="s">
        <v>12</v>
      </c>
      <c r="E5" s="20"/>
      <c r="F5" s="20"/>
      <c r="G5" s="20"/>
      <c r="H5" s="20"/>
      <c r="I5" s="20"/>
      <c r="J5" s="20"/>
      <c r="K5" s="265" t="s">
        <v>13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0"/>
      <c r="AQ5" s="20"/>
      <c r="AR5" s="18"/>
      <c r="BE5" s="273" t="s">
        <v>14</v>
      </c>
      <c r="BS5" s="15" t="s">
        <v>6</v>
      </c>
    </row>
    <row r="6" spans="1:74" ht="36.9" customHeight="1">
      <c r="B6" s="19"/>
      <c r="C6" s="20"/>
      <c r="D6" s="26" t="s">
        <v>15</v>
      </c>
      <c r="E6" s="20"/>
      <c r="F6" s="20"/>
      <c r="G6" s="20"/>
      <c r="H6" s="20"/>
      <c r="I6" s="20"/>
      <c r="J6" s="20"/>
      <c r="K6" s="267" t="s">
        <v>16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0"/>
      <c r="AQ6" s="20"/>
      <c r="AR6" s="18"/>
      <c r="BE6" s="274"/>
      <c r="BS6" s="15" t="s">
        <v>6</v>
      </c>
    </row>
    <row r="7" spans="1:74" ht="12" customHeight="1">
      <c r="B7" s="19"/>
      <c r="C7" s="20"/>
      <c r="D7" s="27" t="s">
        <v>17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18</v>
      </c>
      <c r="AL7" s="20"/>
      <c r="AM7" s="20"/>
      <c r="AN7" s="25" t="s">
        <v>1</v>
      </c>
      <c r="AO7" s="20"/>
      <c r="AP7" s="20"/>
      <c r="AQ7" s="20"/>
      <c r="AR7" s="18"/>
      <c r="BE7" s="274"/>
      <c r="BS7" s="15" t="s">
        <v>6</v>
      </c>
    </row>
    <row r="8" spans="1:74" ht="12" customHeight="1">
      <c r="B8" s="19"/>
      <c r="C8" s="20"/>
      <c r="D8" s="27" t="s">
        <v>19</v>
      </c>
      <c r="E8" s="20"/>
      <c r="F8" s="20"/>
      <c r="G8" s="20"/>
      <c r="H8" s="20"/>
      <c r="I8" s="20"/>
      <c r="J8" s="20"/>
      <c r="K8" s="25" t="s">
        <v>20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21</v>
      </c>
      <c r="AL8" s="20"/>
      <c r="AM8" s="20"/>
      <c r="AN8" s="236" t="s">
        <v>530</v>
      </c>
      <c r="AO8" s="20"/>
      <c r="AP8" s="20"/>
      <c r="AQ8" s="20"/>
      <c r="AR8" s="18"/>
      <c r="BE8" s="274"/>
      <c r="BS8" s="15" t="s">
        <v>6</v>
      </c>
    </row>
    <row r="9" spans="1:74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74"/>
      <c r="BS9" s="15" t="s">
        <v>6</v>
      </c>
    </row>
    <row r="10" spans="1:74" ht="12" customHeight="1">
      <c r="B10" s="19"/>
      <c r="C10" s="20"/>
      <c r="D10" s="27" t="s">
        <v>22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23</v>
      </c>
      <c r="AL10" s="20"/>
      <c r="AM10" s="20"/>
      <c r="AN10" s="25" t="s">
        <v>1</v>
      </c>
      <c r="AO10" s="20"/>
      <c r="AP10" s="20"/>
      <c r="AQ10" s="20"/>
      <c r="AR10" s="18"/>
      <c r="BE10" s="274"/>
      <c r="BS10" s="15" t="s">
        <v>6</v>
      </c>
    </row>
    <row r="11" spans="1:74" ht="18.45" customHeight="1">
      <c r="B11" s="19"/>
      <c r="C11" s="20"/>
      <c r="D11" s="20"/>
      <c r="E11" s="25" t="s">
        <v>24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25</v>
      </c>
      <c r="AL11" s="20"/>
      <c r="AM11" s="20"/>
      <c r="AN11" s="25" t="s">
        <v>1</v>
      </c>
      <c r="AO11" s="20"/>
      <c r="AP11" s="20"/>
      <c r="AQ11" s="20"/>
      <c r="AR11" s="18"/>
      <c r="BE11" s="274"/>
      <c r="BS11" s="15" t="s">
        <v>6</v>
      </c>
    </row>
    <row r="12" spans="1:74" ht="6.9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74"/>
      <c r="BS12" s="15" t="s">
        <v>6</v>
      </c>
    </row>
    <row r="13" spans="1:74" ht="12" customHeight="1">
      <c r="B13" s="19"/>
      <c r="C13" s="20"/>
      <c r="D13" s="27" t="s">
        <v>26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23</v>
      </c>
      <c r="AL13" s="20"/>
      <c r="AM13" s="20"/>
      <c r="AN13" s="29" t="s">
        <v>27</v>
      </c>
      <c r="AO13" s="20"/>
      <c r="AP13" s="20"/>
      <c r="AQ13" s="20"/>
      <c r="AR13" s="18"/>
      <c r="BE13" s="274"/>
      <c r="BS13" s="15" t="s">
        <v>6</v>
      </c>
    </row>
    <row r="14" spans="1:74">
      <c r="B14" s="19"/>
      <c r="C14" s="20"/>
      <c r="D14" s="20"/>
      <c r="E14" s="268" t="s">
        <v>27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7" t="s">
        <v>25</v>
      </c>
      <c r="AL14" s="20"/>
      <c r="AM14" s="20"/>
      <c r="AN14" s="29" t="s">
        <v>27</v>
      </c>
      <c r="AO14" s="20"/>
      <c r="AP14" s="20"/>
      <c r="AQ14" s="20"/>
      <c r="AR14" s="18"/>
      <c r="BE14" s="274"/>
      <c r="BS14" s="15" t="s">
        <v>6</v>
      </c>
    </row>
    <row r="15" spans="1:74" ht="6.9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74"/>
      <c r="BS15" s="15" t="s">
        <v>4</v>
      </c>
    </row>
    <row r="16" spans="1:74" ht="12" customHeight="1">
      <c r="B16" s="19"/>
      <c r="C16" s="20"/>
      <c r="D16" s="27" t="s">
        <v>28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23</v>
      </c>
      <c r="AL16" s="20"/>
      <c r="AM16" s="20"/>
      <c r="AN16" s="25" t="s">
        <v>29</v>
      </c>
      <c r="AO16" s="20"/>
      <c r="AP16" s="20"/>
      <c r="AQ16" s="20"/>
      <c r="AR16" s="18"/>
      <c r="BE16" s="274"/>
      <c r="BS16" s="15" t="s">
        <v>4</v>
      </c>
    </row>
    <row r="17" spans="2:71" ht="18.45" customHeight="1">
      <c r="B17" s="19"/>
      <c r="C17" s="20"/>
      <c r="D17" s="20"/>
      <c r="E17" s="25" t="s">
        <v>30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25</v>
      </c>
      <c r="AL17" s="20"/>
      <c r="AM17" s="20"/>
      <c r="AN17" s="25" t="s">
        <v>1</v>
      </c>
      <c r="AO17" s="20"/>
      <c r="AP17" s="20"/>
      <c r="AQ17" s="20"/>
      <c r="AR17" s="18"/>
      <c r="BE17" s="274"/>
      <c r="BS17" s="15" t="s">
        <v>31</v>
      </c>
    </row>
    <row r="18" spans="2:71" ht="6.9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74"/>
      <c r="BS18" s="15" t="s">
        <v>6</v>
      </c>
    </row>
    <row r="19" spans="2:71" ht="12" customHeight="1">
      <c r="B19" s="19"/>
      <c r="C19" s="20"/>
      <c r="D19" s="27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23</v>
      </c>
      <c r="AL19" s="20"/>
      <c r="AM19" s="20"/>
      <c r="AN19" s="25" t="s">
        <v>1</v>
      </c>
      <c r="AO19" s="20"/>
      <c r="AP19" s="20"/>
      <c r="AQ19" s="20"/>
      <c r="AR19" s="18"/>
      <c r="BE19" s="274"/>
      <c r="BS19" s="15" t="s">
        <v>6</v>
      </c>
    </row>
    <row r="20" spans="2:71" ht="18.45" customHeight="1">
      <c r="B20" s="19"/>
      <c r="C20" s="20"/>
      <c r="D20" s="20"/>
      <c r="E20" s="25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25</v>
      </c>
      <c r="AL20" s="20"/>
      <c r="AM20" s="20"/>
      <c r="AN20" s="25" t="s">
        <v>1</v>
      </c>
      <c r="AO20" s="20"/>
      <c r="AP20" s="20"/>
      <c r="AQ20" s="20"/>
      <c r="AR20" s="18"/>
      <c r="BE20" s="274"/>
      <c r="BS20" s="15" t="s">
        <v>31</v>
      </c>
    </row>
    <row r="21" spans="2:71" ht="6.9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74"/>
    </row>
    <row r="22" spans="2:71" ht="12" customHeight="1">
      <c r="B22" s="19"/>
      <c r="C22" s="20"/>
      <c r="D22" s="27" t="s">
        <v>34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74"/>
    </row>
    <row r="23" spans="2:71" ht="14.4" customHeight="1">
      <c r="B23" s="19"/>
      <c r="C23" s="20"/>
      <c r="D23" s="20"/>
      <c r="E23" s="270" t="s">
        <v>1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0"/>
      <c r="AP23" s="20"/>
      <c r="AQ23" s="20"/>
      <c r="AR23" s="18"/>
      <c r="BE23" s="274"/>
    </row>
    <row r="24" spans="2:71" ht="6.9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74"/>
    </row>
    <row r="25" spans="2:71" ht="6.9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74"/>
    </row>
    <row r="26" spans="2:71" s="1" customFormat="1" ht="25.95" customHeight="1"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5">
        <f>ROUND(AG54,2)</f>
        <v>0</v>
      </c>
      <c r="AL26" s="276"/>
      <c r="AM26" s="276"/>
      <c r="AN26" s="276"/>
      <c r="AO26" s="276"/>
      <c r="AP26" s="33"/>
      <c r="AQ26" s="33"/>
      <c r="AR26" s="36"/>
      <c r="BE26" s="274"/>
    </row>
    <row r="27" spans="2:71" s="1" customFormat="1" ht="6.9" customHeight="1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74"/>
    </row>
    <row r="28" spans="2:71" s="1" customFormat="1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71" t="s">
        <v>36</v>
      </c>
      <c r="M28" s="271"/>
      <c r="N28" s="271"/>
      <c r="O28" s="271"/>
      <c r="P28" s="271"/>
      <c r="Q28" s="33"/>
      <c r="R28" s="33"/>
      <c r="S28" s="33"/>
      <c r="T28" s="33"/>
      <c r="U28" s="33"/>
      <c r="V28" s="33"/>
      <c r="W28" s="271" t="s">
        <v>37</v>
      </c>
      <c r="X28" s="271"/>
      <c r="Y28" s="271"/>
      <c r="Z28" s="271"/>
      <c r="AA28" s="271"/>
      <c r="AB28" s="271"/>
      <c r="AC28" s="271"/>
      <c r="AD28" s="271"/>
      <c r="AE28" s="271"/>
      <c r="AF28" s="33"/>
      <c r="AG28" s="33"/>
      <c r="AH28" s="33"/>
      <c r="AI28" s="33"/>
      <c r="AJ28" s="33"/>
      <c r="AK28" s="271" t="s">
        <v>38</v>
      </c>
      <c r="AL28" s="271"/>
      <c r="AM28" s="271"/>
      <c r="AN28" s="271"/>
      <c r="AO28" s="271"/>
      <c r="AP28" s="33"/>
      <c r="AQ28" s="33"/>
      <c r="AR28" s="36"/>
      <c r="BE28" s="274"/>
    </row>
    <row r="29" spans="2:71" s="2" customFormat="1" ht="14.4" customHeight="1">
      <c r="B29" s="37"/>
      <c r="C29" s="38"/>
      <c r="D29" s="27" t="s">
        <v>39</v>
      </c>
      <c r="E29" s="38"/>
      <c r="F29" s="27" t="s">
        <v>40</v>
      </c>
      <c r="G29" s="38"/>
      <c r="H29" s="38"/>
      <c r="I29" s="38"/>
      <c r="J29" s="38"/>
      <c r="K29" s="38"/>
      <c r="L29" s="246">
        <v>0.2</v>
      </c>
      <c r="M29" s="247"/>
      <c r="N29" s="247"/>
      <c r="O29" s="247"/>
      <c r="P29" s="247"/>
      <c r="Q29" s="38"/>
      <c r="R29" s="38"/>
      <c r="S29" s="38"/>
      <c r="T29" s="38"/>
      <c r="U29" s="38"/>
      <c r="V29" s="38"/>
      <c r="W29" s="272">
        <f>ROUND(AZ54, 2)</f>
        <v>0</v>
      </c>
      <c r="X29" s="247"/>
      <c r="Y29" s="247"/>
      <c r="Z29" s="247"/>
      <c r="AA29" s="247"/>
      <c r="AB29" s="247"/>
      <c r="AC29" s="247"/>
      <c r="AD29" s="247"/>
      <c r="AE29" s="247"/>
      <c r="AF29" s="38"/>
      <c r="AG29" s="38"/>
      <c r="AH29" s="38"/>
      <c r="AI29" s="38"/>
      <c r="AJ29" s="38"/>
      <c r="AK29" s="272">
        <f>ROUND(AV54, 2)</f>
        <v>0</v>
      </c>
      <c r="AL29" s="247"/>
      <c r="AM29" s="247"/>
      <c r="AN29" s="247"/>
      <c r="AO29" s="247"/>
      <c r="AP29" s="38"/>
      <c r="AQ29" s="38"/>
      <c r="AR29" s="39"/>
      <c r="BE29" s="274"/>
    </row>
    <row r="30" spans="2:71" s="2" customFormat="1" ht="14.4" customHeight="1">
      <c r="B30" s="37"/>
      <c r="C30" s="38"/>
      <c r="D30" s="38"/>
      <c r="E30" s="38"/>
      <c r="F30" s="27" t="s">
        <v>41</v>
      </c>
      <c r="G30" s="38"/>
      <c r="H30" s="38"/>
      <c r="I30" s="38"/>
      <c r="J30" s="38"/>
      <c r="K30" s="38"/>
      <c r="L30" s="246">
        <v>0.2</v>
      </c>
      <c r="M30" s="247"/>
      <c r="N30" s="247"/>
      <c r="O30" s="247"/>
      <c r="P30" s="247"/>
      <c r="Q30" s="38"/>
      <c r="R30" s="38"/>
      <c r="S30" s="38"/>
      <c r="T30" s="38"/>
      <c r="U30" s="38"/>
      <c r="V30" s="38"/>
      <c r="W30" s="272">
        <f>ROUND(BA54, 2)</f>
        <v>0</v>
      </c>
      <c r="X30" s="247"/>
      <c r="Y30" s="247"/>
      <c r="Z30" s="247"/>
      <c r="AA30" s="247"/>
      <c r="AB30" s="247"/>
      <c r="AC30" s="247"/>
      <c r="AD30" s="247"/>
      <c r="AE30" s="247"/>
      <c r="AF30" s="38"/>
      <c r="AG30" s="38"/>
      <c r="AH30" s="38"/>
      <c r="AI30" s="38"/>
      <c r="AJ30" s="38"/>
      <c r="AK30" s="272">
        <f>ROUND(AW54, 2)</f>
        <v>0</v>
      </c>
      <c r="AL30" s="247"/>
      <c r="AM30" s="247"/>
      <c r="AN30" s="247"/>
      <c r="AO30" s="247"/>
      <c r="AP30" s="38"/>
      <c r="AQ30" s="38"/>
      <c r="AR30" s="39"/>
      <c r="BE30" s="274"/>
    </row>
    <row r="31" spans="2:71" s="2" customFormat="1" ht="14.4" hidden="1" customHeight="1">
      <c r="B31" s="37"/>
      <c r="C31" s="38"/>
      <c r="D31" s="38"/>
      <c r="E31" s="38"/>
      <c r="F31" s="27" t="s">
        <v>42</v>
      </c>
      <c r="G31" s="38"/>
      <c r="H31" s="38"/>
      <c r="I31" s="38"/>
      <c r="J31" s="38"/>
      <c r="K31" s="38"/>
      <c r="L31" s="246">
        <v>0.2</v>
      </c>
      <c r="M31" s="247"/>
      <c r="N31" s="247"/>
      <c r="O31" s="247"/>
      <c r="P31" s="247"/>
      <c r="Q31" s="38"/>
      <c r="R31" s="38"/>
      <c r="S31" s="38"/>
      <c r="T31" s="38"/>
      <c r="U31" s="38"/>
      <c r="V31" s="38"/>
      <c r="W31" s="272">
        <f>ROUND(BB54, 2)</f>
        <v>0</v>
      </c>
      <c r="X31" s="247"/>
      <c r="Y31" s="247"/>
      <c r="Z31" s="247"/>
      <c r="AA31" s="247"/>
      <c r="AB31" s="247"/>
      <c r="AC31" s="247"/>
      <c r="AD31" s="247"/>
      <c r="AE31" s="247"/>
      <c r="AF31" s="38"/>
      <c r="AG31" s="38"/>
      <c r="AH31" s="38"/>
      <c r="AI31" s="38"/>
      <c r="AJ31" s="38"/>
      <c r="AK31" s="272">
        <v>0</v>
      </c>
      <c r="AL31" s="247"/>
      <c r="AM31" s="247"/>
      <c r="AN31" s="247"/>
      <c r="AO31" s="247"/>
      <c r="AP31" s="38"/>
      <c r="AQ31" s="38"/>
      <c r="AR31" s="39"/>
      <c r="BE31" s="274"/>
    </row>
    <row r="32" spans="2:71" s="2" customFormat="1" ht="14.4" hidden="1" customHeight="1">
      <c r="B32" s="37"/>
      <c r="C32" s="38"/>
      <c r="D32" s="38"/>
      <c r="E32" s="38"/>
      <c r="F32" s="27" t="s">
        <v>43</v>
      </c>
      <c r="G32" s="38"/>
      <c r="H32" s="38"/>
      <c r="I32" s="38"/>
      <c r="J32" s="38"/>
      <c r="K32" s="38"/>
      <c r="L32" s="246">
        <v>0.2</v>
      </c>
      <c r="M32" s="247"/>
      <c r="N32" s="247"/>
      <c r="O32" s="247"/>
      <c r="P32" s="247"/>
      <c r="Q32" s="38"/>
      <c r="R32" s="38"/>
      <c r="S32" s="38"/>
      <c r="T32" s="38"/>
      <c r="U32" s="38"/>
      <c r="V32" s="38"/>
      <c r="W32" s="272">
        <f>ROUND(BC54, 2)</f>
        <v>0</v>
      </c>
      <c r="X32" s="247"/>
      <c r="Y32" s="247"/>
      <c r="Z32" s="247"/>
      <c r="AA32" s="247"/>
      <c r="AB32" s="247"/>
      <c r="AC32" s="247"/>
      <c r="AD32" s="247"/>
      <c r="AE32" s="247"/>
      <c r="AF32" s="38"/>
      <c r="AG32" s="38"/>
      <c r="AH32" s="38"/>
      <c r="AI32" s="38"/>
      <c r="AJ32" s="38"/>
      <c r="AK32" s="272">
        <v>0</v>
      </c>
      <c r="AL32" s="247"/>
      <c r="AM32" s="247"/>
      <c r="AN32" s="247"/>
      <c r="AO32" s="247"/>
      <c r="AP32" s="38"/>
      <c r="AQ32" s="38"/>
      <c r="AR32" s="39"/>
      <c r="BE32" s="274"/>
    </row>
    <row r="33" spans="2:57" s="2" customFormat="1" ht="14.4" hidden="1" customHeight="1">
      <c r="B33" s="37"/>
      <c r="C33" s="38"/>
      <c r="D33" s="38"/>
      <c r="E33" s="38"/>
      <c r="F33" s="27" t="s">
        <v>44</v>
      </c>
      <c r="G33" s="38"/>
      <c r="H33" s="38"/>
      <c r="I33" s="38"/>
      <c r="J33" s="38"/>
      <c r="K33" s="38"/>
      <c r="L33" s="246">
        <v>0</v>
      </c>
      <c r="M33" s="247"/>
      <c r="N33" s="247"/>
      <c r="O33" s="247"/>
      <c r="P33" s="247"/>
      <c r="Q33" s="38"/>
      <c r="R33" s="38"/>
      <c r="S33" s="38"/>
      <c r="T33" s="38"/>
      <c r="U33" s="38"/>
      <c r="V33" s="38"/>
      <c r="W33" s="272">
        <f>ROUND(BD54, 2)</f>
        <v>0</v>
      </c>
      <c r="X33" s="247"/>
      <c r="Y33" s="247"/>
      <c r="Z33" s="247"/>
      <c r="AA33" s="247"/>
      <c r="AB33" s="247"/>
      <c r="AC33" s="247"/>
      <c r="AD33" s="247"/>
      <c r="AE33" s="247"/>
      <c r="AF33" s="38"/>
      <c r="AG33" s="38"/>
      <c r="AH33" s="38"/>
      <c r="AI33" s="38"/>
      <c r="AJ33" s="38"/>
      <c r="AK33" s="272">
        <v>0</v>
      </c>
      <c r="AL33" s="247"/>
      <c r="AM33" s="247"/>
      <c r="AN33" s="247"/>
      <c r="AO33" s="247"/>
      <c r="AP33" s="38"/>
      <c r="AQ33" s="38"/>
      <c r="AR33" s="39"/>
      <c r="BE33" s="274"/>
    </row>
    <row r="34" spans="2:57" s="1" customFormat="1" ht="6.9" customHeight="1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74"/>
    </row>
    <row r="35" spans="2:57" s="1" customFormat="1" ht="25.95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49" t="s">
        <v>47</v>
      </c>
      <c r="Y35" s="250"/>
      <c r="Z35" s="250"/>
      <c r="AA35" s="250"/>
      <c r="AB35" s="250"/>
      <c r="AC35" s="42"/>
      <c r="AD35" s="42"/>
      <c r="AE35" s="42"/>
      <c r="AF35" s="42"/>
      <c r="AG35" s="42"/>
      <c r="AH35" s="42"/>
      <c r="AI35" s="42"/>
      <c r="AJ35" s="42"/>
      <c r="AK35" s="251">
        <f>SUM(AK26:AK33)</f>
        <v>0</v>
      </c>
      <c r="AL35" s="250"/>
      <c r="AM35" s="250"/>
      <c r="AN35" s="250"/>
      <c r="AO35" s="252"/>
      <c r="AP35" s="40"/>
      <c r="AQ35" s="40"/>
      <c r="AR35" s="36"/>
    </row>
    <row r="36" spans="2:57" s="1" customFormat="1" ht="6.9" customHeight="1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</row>
    <row r="37" spans="2:57" s="1" customFormat="1" ht="6.9" customHeight="1"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36"/>
    </row>
    <row r="41" spans="2:57" s="1" customFormat="1" ht="6.9" customHeight="1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36"/>
    </row>
    <row r="42" spans="2:57" s="1" customFormat="1" ht="24.9" customHeight="1">
      <c r="B42" s="32"/>
      <c r="C42" s="21" t="s">
        <v>48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6"/>
    </row>
    <row r="43" spans="2:57" s="1" customFormat="1" ht="6.9" customHeight="1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6"/>
    </row>
    <row r="44" spans="2:57" s="1" customFormat="1" ht="12" customHeight="1">
      <c r="B44" s="32"/>
      <c r="C44" s="27" t="s">
        <v>12</v>
      </c>
      <c r="D44" s="33"/>
      <c r="E44" s="33"/>
      <c r="F44" s="33"/>
      <c r="G44" s="33"/>
      <c r="H44" s="33"/>
      <c r="I44" s="33"/>
      <c r="J44" s="33"/>
      <c r="K44" s="33"/>
      <c r="L44" s="33" t="str">
        <f>K5</f>
        <v>82019vr</v>
      </c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6"/>
    </row>
    <row r="45" spans="2:57" s="3" customFormat="1" ht="36.9" customHeight="1">
      <c r="B45" s="48"/>
      <c r="C45" s="49" t="s">
        <v>15</v>
      </c>
      <c r="D45" s="50"/>
      <c r="E45" s="50"/>
      <c r="F45" s="50"/>
      <c r="G45" s="50"/>
      <c r="H45" s="50"/>
      <c r="I45" s="50"/>
      <c r="J45" s="50"/>
      <c r="K45" s="50"/>
      <c r="L45" s="262" t="str">
        <f>K6</f>
        <v>Rekonštrukcia krytu a odvodnenia miestnej komunikácie ul. Vysoká v obci Spišský Štvrtok</v>
      </c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50"/>
      <c r="AQ45" s="50"/>
      <c r="AR45" s="51"/>
    </row>
    <row r="46" spans="2:57" s="1" customFormat="1" ht="6.9" customHeight="1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6"/>
    </row>
    <row r="47" spans="2:57" s="1" customFormat="1" ht="12" customHeight="1">
      <c r="B47" s="32"/>
      <c r="C47" s="27" t="s">
        <v>19</v>
      </c>
      <c r="D47" s="33"/>
      <c r="E47" s="33"/>
      <c r="F47" s="33"/>
      <c r="G47" s="33"/>
      <c r="H47" s="33"/>
      <c r="I47" s="33"/>
      <c r="J47" s="33"/>
      <c r="K47" s="33"/>
      <c r="L47" s="52" t="str">
        <f>IF(K8="","",K8)</f>
        <v>Spišský Štvrtok</v>
      </c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27" t="s">
        <v>21</v>
      </c>
      <c r="AJ47" s="33"/>
      <c r="AK47" s="33"/>
      <c r="AL47" s="33"/>
      <c r="AM47" s="264" t="str">
        <f>IF(AN8= "","",AN8)</f>
        <v>01/2021</v>
      </c>
      <c r="AN47" s="264"/>
      <c r="AO47" s="33"/>
      <c r="AP47" s="33"/>
      <c r="AQ47" s="33"/>
      <c r="AR47" s="36"/>
    </row>
    <row r="48" spans="2:57" s="1" customFormat="1" ht="6.9" customHeight="1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6"/>
    </row>
    <row r="49" spans="1:91" s="1" customFormat="1" ht="12.6" customHeight="1">
      <c r="B49" s="32"/>
      <c r="C49" s="27" t="s">
        <v>22</v>
      </c>
      <c r="D49" s="33"/>
      <c r="E49" s="33"/>
      <c r="F49" s="33"/>
      <c r="G49" s="33"/>
      <c r="H49" s="33"/>
      <c r="I49" s="33"/>
      <c r="J49" s="33"/>
      <c r="K49" s="33"/>
      <c r="L49" s="33" t="str">
        <f>IF(E11= "","",E11)</f>
        <v>obec Spišský Štvrtok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27" t="s">
        <v>28</v>
      </c>
      <c r="AJ49" s="33"/>
      <c r="AK49" s="33"/>
      <c r="AL49" s="33"/>
      <c r="AM49" s="260" t="str">
        <f>IF(E17="","",E17)</f>
        <v>Ing. Dunajská</v>
      </c>
      <c r="AN49" s="261"/>
      <c r="AO49" s="261"/>
      <c r="AP49" s="261"/>
      <c r="AQ49" s="33"/>
      <c r="AR49" s="36"/>
      <c r="AS49" s="254" t="s">
        <v>49</v>
      </c>
      <c r="AT49" s="255"/>
      <c r="AU49" s="54"/>
      <c r="AV49" s="54"/>
      <c r="AW49" s="54"/>
      <c r="AX49" s="54"/>
      <c r="AY49" s="54"/>
      <c r="AZ49" s="54"/>
      <c r="BA49" s="54"/>
      <c r="BB49" s="54"/>
      <c r="BC49" s="54"/>
      <c r="BD49" s="55"/>
    </row>
    <row r="50" spans="1:91" s="1" customFormat="1" ht="12.6" customHeight="1">
      <c r="B50" s="32"/>
      <c r="C50" s="27" t="s">
        <v>26</v>
      </c>
      <c r="D50" s="33"/>
      <c r="E50" s="33"/>
      <c r="F50" s="33"/>
      <c r="G50" s="33"/>
      <c r="H50" s="33"/>
      <c r="I50" s="33"/>
      <c r="J50" s="33"/>
      <c r="K50" s="33"/>
      <c r="L50" s="33" t="str">
        <f>IF(E14= "Vyplň údaj","",E14)</f>
        <v/>
      </c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27" t="s">
        <v>32</v>
      </c>
      <c r="AJ50" s="33"/>
      <c r="AK50" s="33"/>
      <c r="AL50" s="33"/>
      <c r="AM50" s="260" t="str">
        <f>IF(E20="","",E20)</f>
        <v xml:space="preserve"> </v>
      </c>
      <c r="AN50" s="261"/>
      <c r="AO50" s="261"/>
      <c r="AP50" s="261"/>
      <c r="AQ50" s="33"/>
      <c r="AR50" s="36"/>
      <c r="AS50" s="256"/>
      <c r="AT50" s="257"/>
      <c r="AU50" s="56"/>
      <c r="AV50" s="56"/>
      <c r="AW50" s="56"/>
      <c r="AX50" s="56"/>
      <c r="AY50" s="56"/>
      <c r="AZ50" s="56"/>
      <c r="BA50" s="56"/>
      <c r="BB50" s="56"/>
      <c r="BC50" s="56"/>
      <c r="BD50" s="57"/>
    </row>
    <row r="51" spans="1:91" s="1" customFormat="1" ht="10.8" customHeight="1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6"/>
      <c r="AS51" s="258"/>
      <c r="AT51" s="259"/>
      <c r="AU51" s="58"/>
      <c r="AV51" s="58"/>
      <c r="AW51" s="58"/>
      <c r="AX51" s="58"/>
      <c r="AY51" s="58"/>
      <c r="AZ51" s="58"/>
      <c r="BA51" s="58"/>
      <c r="BB51" s="58"/>
      <c r="BC51" s="58"/>
      <c r="BD51" s="59"/>
    </row>
    <row r="52" spans="1:91" s="1" customFormat="1" ht="29.25" customHeight="1">
      <c r="B52" s="32"/>
      <c r="C52" s="248" t="s">
        <v>50</v>
      </c>
      <c r="D52" s="243"/>
      <c r="E52" s="243"/>
      <c r="F52" s="243"/>
      <c r="G52" s="243"/>
      <c r="H52" s="60"/>
      <c r="I52" s="244" t="s">
        <v>51</v>
      </c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2" t="s">
        <v>52</v>
      </c>
      <c r="AH52" s="243"/>
      <c r="AI52" s="243"/>
      <c r="AJ52" s="243"/>
      <c r="AK52" s="243"/>
      <c r="AL52" s="243"/>
      <c r="AM52" s="243"/>
      <c r="AN52" s="244" t="s">
        <v>53</v>
      </c>
      <c r="AO52" s="243"/>
      <c r="AP52" s="245"/>
      <c r="AQ52" s="61" t="s">
        <v>54</v>
      </c>
      <c r="AR52" s="36"/>
      <c r="AS52" s="62" t="s">
        <v>55</v>
      </c>
      <c r="AT52" s="63" t="s">
        <v>56</v>
      </c>
      <c r="AU52" s="63" t="s">
        <v>57</v>
      </c>
      <c r="AV52" s="63" t="s">
        <v>58</v>
      </c>
      <c r="AW52" s="63" t="s">
        <v>59</v>
      </c>
      <c r="AX52" s="63" t="s">
        <v>60</v>
      </c>
      <c r="AY52" s="63" t="s">
        <v>61</v>
      </c>
      <c r="AZ52" s="63" t="s">
        <v>62</v>
      </c>
      <c r="BA52" s="63" t="s">
        <v>63</v>
      </c>
      <c r="BB52" s="63" t="s">
        <v>64</v>
      </c>
      <c r="BC52" s="63" t="s">
        <v>65</v>
      </c>
      <c r="BD52" s="64" t="s">
        <v>66</v>
      </c>
    </row>
    <row r="53" spans="1:91" s="1" customFormat="1" ht="10.8" customHeight="1"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6"/>
      <c r="AS53" s="65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7"/>
    </row>
    <row r="54" spans="1:91" s="4" customFormat="1" ht="32.4" customHeight="1">
      <c r="B54" s="68"/>
      <c r="C54" s="69" t="s">
        <v>67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240">
        <f>ROUND(SUM(AG55:AG56),2)</f>
        <v>0</v>
      </c>
      <c r="AH54" s="240"/>
      <c r="AI54" s="240"/>
      <c r="AJ54" s="240"/>
      <c r="AK54" s="240"/>
      <c r="AL54" s="240"/>
      <c r="AM54" s="240"/>
      <c r="AN54" s="241">
        <f>SUM(AG54,AT54)</f>
        <v>0</v>
      </c>
      <c r="AO54" s="241"/>
      <c r="AP54" s="241"/>
      <c r="AQ54" s="72" t="s">
        <v>1</v>
      </c>
      <c r="AR54" s="73"/>
      <c r="AS54" s="74">
        <f>ROUND(SUM(AS55:AS56),2)</f>
        <v>0</v>
      </c>
      <c r="AT54" s="75">
        <f>ROUND(SUM(AV54:AW54),2)</f>
        <v>0</v>
      </c>
      <c r="AU54" s="76">
        <f>ROUND(SUM(AU55:AU56),5)</f>
        <v>0</v>
      </c>
      <c r="AV54" s="75">
        <f>ROUND(AZ54*L29,2)</f>
        <v>0</v>
      </c>
      <c r="AW54" s="75">
        <f>ROUND(BA54*L30,2)</f>
        <v>0</v>
      </c>
      <c r="AX54" s="75">
        <f>ROUND(BB54*L29,2)</f>
        <v>0</v>
      </c>
      <c r="AY54" s="75">
        <f>ROUND(BC54*L30,2)</f>
        <v>0</v>
      </c>
      <c r="AZ54" s="75">
        <f>ROUND(SUM(AZ55:AZ56),2)</f>
        <v>0</v>
      </c>
      <c r="BA54" s="75">
        <f>ROUND(SUM(BA55:BA56),2)</f>
        <v>0</v>
      </c>
      <c r="BB54" s="75">
        <f>ROUND(SUM(BB55:BB56),2)</f>
        <v>0</v>
      </c>
      <c r="BC54" s="75">
        <f>ROUND(SUM(BC55:BC56),2)</f>
        <v>0</v>
      </c>
      <c r="BD54" s="77">
        <f>ROUND(SUM(BD55:BD56),2)</f>
        <v>0</v>
      </c>
      <c r="BS54" s="78" t="s">
        <v>68</v>
      </c>
      <c r="BT54" s="78" t="s">
        <v>69</v>
      </c>
      <c r="BU54" s="79" t="s">
        <v>70</v>
      </c>
      <c r="BV54" s="78" t="s">
        <v>71</v>
      </c>
      <c r="BW54" s="78" t="s">
        <v>5</v>
      </c>
      <c r="BX54" s="78" t="s">
        <v>72</v>
      </c>
      <c r="CL54" s="78" t="s">
        <v>1</v>
      </c>
    </row>
    <row r="55" spans="1:91" s="5" customFormat="1" ht="14.4" customHeight="1">
      <c r="A55" s="80" t="s">
        <v>73</v>
      </c>
      <c r="B55" s="81"/>
      <c r="C55" s="82"/>
      <c r="D55" s="239" t="s">
        <v>74</v>
      </c>
      <c r="E55" s="239"/>
      <c r="F55" s="239"/>
      <c r="G55" s="239"/>
      <c r="H55" s="239"/>
      <c r="I55" s="83"/>
      <c r="J55" s="239" t="s">
        <v>75</v>
      </c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7">
        <f>'rek - časť Komunikácie - ...'!J30</f>
        <v>0</v>
      </c>
      <c r="AH55" s="238"/>
      <c r="AI55" s="238"/>
      <c r="AJ55" s="238"/>
      <c r="AK55" s="238"/>
      <c r="AL55" s="238"/>
      <c r="AM55" s="238"/>
      <c r="AN55" s="237">
        <f>SUM(AG55,AT55)</f>
        <v>0</v>
      </c>
      <c r="AO55" s="238"/>
      <c r="AP55" s="238"/>
      <c r="AQ55" s="84" t="s">
        <v>76</v>
      </c>
      <c r="AR55" s="85"/>
      <c r="AS55" s="86">
        <v>0</v>
      </c>
      <c r="AT55" s="87">
        <f>ROUND(SUM(AV55:AW55),2)</f>
        <v>0</v>
      </c>
      <c r="AU55" s="88">
        <f>'rek - časť Komunikácie - ...'!P86</f>
        <v>0</v>
      </c>
      <c r="AV55" s="87">
        <f>'rek - časť Komunikácie - ...'!J33</f>
        <v>0</v>
      </c>
      <c r="AW55" s="87">
        <f>'rek - časť Komunikácie - ...'!J34</f>
        <v>0</v>
      </c>
      <c r="AX55" s="87">
        <f>'rek - časť Komunikácie - ...'!J35</f>
        <v>0</v>
      </c>
      <c r="AY55" s="87">
        <f>'rek - časť Komunikácie - ...'!J36</f>
        <v>0</v>
      </c>
      <c r="AZ55" s="87">
        <f>'rek - časť Komunikácie - ...'!F33</f>
        <v>0</v>
      </c>
      <c r="BA55" s="87">
        <f>'rek - časť Komunikácie - ...'!F34</f>
        <v>0</v>
      </c>
      <c r="BB55" s="87">
        <f>'rek - časť Komunikácie - ...'!F35</f>
        <v>0</v>
      </c>
      <c r="BC55" s="87">
        <f>'rek - časť Komunikácie - ...'!F36</f>
        <v>0</v>
      </c>
      <c r="BD55" s="89">
        <f>'rek - časť Komunikácie - ...'!F37</f>
        <v>0</v>
      </c>
      <c r="BT55" s="90" t="s">
        <v>77</v>
      </c>
      <c r="BV55" s="90" t="s">
        <v>71</v>
      </c>
      <c r="BW55" s="90" t="s">
        <v>78</v>
      </c>
      <c r="BX55" s="90" t="s">
        <v>5</v>
      </c>
      <c r="CL55" s="90" t="s">
        <v>1</v>
      </c>
      <c r="CM55" s="90" t="s">
        <v>69</v>
      </c>
    </row>
    <row r="56" spans="1:91" s="5" customFormat="1" ht="14.4" customHeight="1">
      <c r="A56" s="80" t="s">
        <v>73</v>
      </c>
      <c r="B56" s="81"/>
      <c r="C56" s="82"/>
      <c r="D56" s="239" t="s">
        <v>79</v>
      </c>
      <c r="E56" s="239"/>
      <c r="F56" s="239"/>
      <c r="G56" s="239"/>
      <c r="H56" s="239"/>
      <c r="I56" s="83"/>
      <c r="J56" s="239" t="s">
        <v>80</v>
      </c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7">
        <f>'vyst - časť Komunikácie -...'!J30</f>
        <v>0</v>
      </c>
      <c r="AH56" s="238"/>
      <c r="AI56" s="238"/>
      <c r="AJ56" s="238"/>
      <c r="AK56" s="238"/>
      <c r="AL56" s="238"/>
      <c r="AM56" s="238"/>
      <c r="AN56" s="237">
        <f>SUM(AG56,AT56)</f>
        <v>0</v>
      </c>
      <c r="AO56" s="238"/>
      <c r="AP56" s="238"/>
      <c r="AQ56" s="84" t="s">
        <v>76</v>
      </c>
      <c r="AR56" s="85"/>
      <c r="AS56" s="91">
        <v>0</v>
      </c>
      <c r="AT56" s="92">
        <f>ROUND(SUM(AV56:AW56),2)</f>
        <v>0</v>
      </c>
      <c r="AU56" s="93">
        <f>'vyst - časť Komunikácie -...'!P84</f>
        <v>0</v>
      </c>
      <c r="AV56" s="92">
        <f>'vyst - časť Komunikácie -...'!J33</f>
        <v>0</v>
      </c>
      <c r="AW56" s="92">
        <f>'vyst - časť Komunikácie -...'!J34</f>
        <v>0</v>
      </c>
      <c r="AX56" s="92">
        <f>'vyst - časť Komunikácie -...'!J35</f>
        <v>0</v>
      </c>
      <c r="AY56" s="92">
        <f>'vyst - časť Komunikácie -...'!J36</f>
        <v>0</v>
      </c>
      <c r="AZ56" s="92">
        <f>'vyst - časť Komunikácie -...'!F33</f>
        <v>0</v>
      </c>
      <c r="BA56" s="92">
        <f>'vyst - časť Komunikácie -...'!F34</f>
        <v>0</v>
      </c>
      <c r="BB56" s="92">
        <f>'vyst - časť Komunikácie -...'!F35</f>
        <v>0</v>
      </c>
      <c r="BC56" s="92">
        <f>'vyst - časť Komunikácie -...'!F36</f>
        <v>0</v>
      </c>
      <c r="BD56" s="94">
        <f>'vyst - časť Komunikácie -...'!F37</f>
        <v>0</v>
      </c>
      <c r="BT56" s="90" t="s">
        <v>77</v>
      </c>
      <c r="BV56" s="90" t="s">
        <v>71</v>
      </c>
      <c r="BW56" s="90" t="s">
        <v>81</v>
      </c>
      <c r="BX56" s="90" t="s">
        <v>5</v>
      </c>
      <c r="CL56" s="90" t="s">
        <v>1</v>
      </c>
      <c r="CM56" s="90" t="s">
        <v>69</v>
      </c>
    </row>
    <row r="57" spans="1:91" s="1" customFormat="1" ht="30" customHeight="1"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6"/>
    </row>
    <row r="58" spans="1:91" s="1" customFormat="1" ht="6.9" customHeight="1">
      <c r="B58" s="44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36"/>
    </row>
  </sheetData>
  <sheetProtection algorithmName="SHA-512" hashValue="njfppIztGqgGO5M9wMVym/IbYRR8nV08aVJ/+RAfJDD19zB2OGrUs7nkwwGN+AYrtH8B6CbeMbbMB4GAENpnKw==" saltValue="kPF5WMfSGmBqNiQhUOA9VSFjEahIraisyA8OpGjF9v5x9fUcAexVT+5mVSo+48uPWvVKse+a6eJ/FTuAFLlsrw==" spinCount="100000" sheet="1" objects="1" scenarios="1" formatColumns="0" formatRows="0"/>
  <mergeCells count="46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L30:P30"/>
    <mergeCell ref="L31:P31"/>
    <mergeCell ref="L32:P32"/>
    <mergeCell ref="L33:P33"/>
    <mergeCell ref="C52:G52"/>
    <mergeCell ref="I52:AF52"/>
    <mergeCell ref="X35:AB35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</mergeCells>
  <hyperlinks>
    <hyperlink ref="A55" location="'rek - časť Komunikácie - ...'!C2" display="/"/>
    <hyperlink ref="A56" location="'vyst - časť Komunikácie -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0"/>
  <sheetViews>
    <sheetView showGridLines="0" workbookViewId="0">
      <selection activeCell="J12" sqref="J12"/>
    </sheetView>
  </sheetViews>
  <sheetFormatPr defaultRowHeight="10.199999999999999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4.7109375" customWidth="1"/>
    <col min="6" max="6" width="86.42578125" customWidth="1"/>
    <col min="7" max="7" width="7.42578125" customWidth="1"/>
    <col min="8" max="8" width="9.5703125" customWidth="1"/>
    <col min="9" max="9" width="12.140625" style="95" customWidth="1"/>
    <col min="10" max="10" width="20.140625" customWidth="1"/>
    <col min="11" max="11" width="13.28515625" hidden="1" customWidth="1"/>
    <col min="12" max="12" width="8" customWidth="1"/>
    <col min="13" max="13" width="9.28515625" hidden="1" customWidth="1"/>
    <col min="14" max="14" width="9.140625" hidden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  <col min="44" max="65" width="9.140625" hidden="1"/>
  </cols>
  <sheetData>
    <row r="2" spans="2:56" ht="36.9" customHeight="1"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5" t="s">
        <v>78</v>
      </c>
      <c r="AZ2" s="96" t="s">
        <v>82</v>
      </c>
      <c r="BA2" s="96" t="s">
        <v>83</v>
      </c>
      <c r="BB2" s="96" t="s">
        <v>84</v>
      </c>
      <c r="BC2" s="96" t="s">
        <v>85</v>
      </c>
      <c r="BD2" s="96" t="s">
        <v>86</v>
      </c>
    </row>
    <row r="3" spans="2:56" ht="6.9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8"/>
      <c r="AT3" s="15" t="s">
        <v>69</v>
      </c>
      <c r="AZ3" s="96" t="s">
        <v>87</v>
      </c>
      <c r="BA3" s="96" t="s">
        <v>88</v>
      </c>
      <c r="BB3" s="96" t="s">
        <v>89</v>
      </c>
      <c r="BC3" s="96" t="s">
        <v>90</v>
      </c>
      <c r="BD3" s="96" t="s">
        <v>86</v>
      </c>
    </row>
    <row r="4" spans="2:56" ht="24.9" customHeight="1">
      <c r="B4" s="18"/>
      <c r="D4" s="100" t="s">
        <v>91</v>
      </c>
      <c r="L4" s="18"/>
      <c r="M4" s="22" t="s">
        <v>9</v>
      </c>
      <c r="AT4" s="15" t="s">
        <v>4</v>
      </c>
      <c r="AZ4" s="96" t="s">
        <v>92</v>
      </c>
      <c r="BA4" s="96" t="s">
        <v>93</v>
      </c>
      <c r="BB4" s="96" t="s">
        <v>84</v>
      </c>
      <c r="BC4" s="96" t="s">
        <v>94</v>
      </c>
      <c r="BD4" s="96" t="s">
        <v>86</v>
      </c>
    </row>
    <row r="5" spans="2:56" ht="6.9" customHeight="1">
      <c r="B5" s="18"/>
      <c r="L5" s="18"/>
      <c r="AZ5" s="96" t="s">
        <v>95</v>
      </c>
      <c r="BA5" s="96" t="s">
        <v>96</v>
      </c>
      <c r="BB5" s="96" t="s">
        <v>84</v>
      </c>
      <c r="BC5" s="96" t="s">
        <v>97</v>
      </c>
      <c r="BD5" s="96" t="s">
        <v>86</v>
      </c>
    </row>
    <row r="6" spans="2:56" ht="12" customHeight="1">
      <c r="B6" s="18"/>
      <c r="D6" s="101" t="s">
        <v>15</v>
      </c>
      <c r="L6" s="18"/>
      <c r="AZ6" s="96" t="s">
        <v>98</v>
      </c>
      <c r="BA6" s="96" t="s">
        <v>99</v>
      </c>
      <c r="BB6" s="96" t="s">
        <v>84</v>
      </c>
      <c r="BC6" s="96" t="s">
        <v>7</v>
      </c>
      <c r="BD6" s="96" t="s">
        <v>86</v>
      </c>
    </row>
    <row r="7" spans="2:56" ht="14.4" customHeight="1">
      <c r="B7" s="18"/>
      <c r="E7" s="279" t="str">
        <f>'Rekapitulácia stavby'!K6</f>
        <v>Rekonštrukcia krytu a odvodnenia miestnej komunikácie ul. Vysoká v obci Spišský Štvrtok</v>
      </c>
      <c r="F7" s="280"/>
      <c r="G7" s="280"/>
      <c r="H7" s="280"/>
      <c r="L7" s="18"/>
      <c r="AZ7" s="96" t="s">
        <v>100</v>
      </c>
      <c r="BA7" s="96" t="s">
        <v>101</v>
      </c>
      <c r="BB7" s="96" t="s">
        <v>84</v>
      </c>
      <c r="BC7" s="96" t="s">
        <v>102</v>
      </c>
      <c r="BD7" s="96" t="s">
        <v>86</v>
      </c>
    </row>
    <row r="8" spans="2:56" s="1" customFormat="1" ht="12" customHeight="1">
      <c r="B8" s="36"/>
      <c r="D8" s="101" t="s">
        <v>103</v>
      </c>
      <c r="I8" s="102"/>
      <c r="L8" s="36"/>
      <c r="AZ8" s="96" t="s">
        <v>104</v>
      </c>
      <c r="BA8" s="96" t="s">
        <v>105</v>
      </c>
      <c r="BB8" s="96" t="s">
        <v>84</v>
      </c>
      <c r="BC8" s="96" t="s">
        <v>102</v>
      </c>
      <c r="BD8" s="96" t="s">
        <v>86</v>
      </c>
    </row>
    <row r="9" spans="2:56" s="1" customFormat="1" ht="36.9" customHeight="1">
      <c r="B9" s="36"/>
      <c r="E9" s="281" t="s">
        <v>106</v>
      </c>
      <c r="F9" s="282"/>
      <c r="G9" s="282"/>
      <c r="H9" s="282"/>
      <c r="I9" s="102"/>
      <c r="L9" s="36"/>
    </row>
    <row r="10" spans="2:56" s="1" customFormat="1">
      <c r="B10" s="36"/>
      <c r="I10" s="102"/>
      <c r="L10" s="36"/>
    </row>
    <row r="11" spans="2:56" s="1" customFormat="1" ht="12" customHeight="1">
      <c r="B11" s="36"/>
      <c r="D11" s="101" t="s">
        <v>17</v>
      </c>
      <c r="F11" s="15" t="s">
        <v>1</v>
      </c>
      <c r="I11" s="103" t="s">
        <v>18</v>
      </c>
      <c r="J11" s="15" t="s">
        <v>1</v>
      </c>
      <c r="L11" s="36"/>
    </row>
    <row r="12" spans="2:56" s="1" customFormat="1" ht="12" customHeight="1">
      <c r="B12" s="36"/>
      <c r="D12" s="101" t="s">
        <v>19</v>
      </c>
      <c r="F12" s="15" t="s">
        <v>20</v>
      </c>
      <c r="I12" s="103" t="s">
        <v>21</v>
      </c>
      <c r="J12" s="104" t="str">
        <f>'Rekapitulácia stavby'!AN8</f>
        <v>01/2021</v>
      </c>
      <c r="L12" s="36"/>
    </row>
    <row r="13" spans="2:56" s="1" customFormat="1" ht="10.8" customHeight="1">
      <c r="B13" s="36"/>
      <c r="I13" s="102"/>
      <c r="L13" s="36"/>
    </row>
    <row r="14" spans="2:56" s="1" customFormat="1" ht="12" customHeight="1">
      <c r="B14" s="36"/>
      <c r="D14" s="101" t="s">
        <v>22</v>
      </c>
      <c r="I14" s="103" t="s">
        <v>23</v>
      </c>
      <c r="J14" s="15" t="s">
        <v>1</v>
      </c>
      <c r="L14" s="36"/>
    </row>
    <row r="15" spans="2:56" s="1" customFormat="1" ht="18" customHeight="1">
      <c r="B15" s="36"/>
      <c r="E15" s="15" t="s">
        <v>24</v>
      </c>
      <c r="I15" s="103" t="s">
        <v>25</v>
      </c>
      <c r="J15" s="15" t="s">
        <v>1</v>
      </c>
      <c r="L15" s="36"/>
    </row>
    <row r="16" spans="2:56" s="1" customFormat="1" ht="6.9" customHeight="1">
      <c r="B16" s="36"/>
      <c r="I16" s="102"/>
      <c r="L16" s="36"/>
    </row>
    <row r="17" spans="2:12" s="1" customFormat="1" ht="12" customHeight="1">
      <c r="B17" s="36"/>
      <c r="D17" s="101" t="s">
        <v>26</v>
      </c>
      <c r="I17" s="103" t="s">
        <v>23</v>
      </c>
      <c r="J17" s="28" t="str">
        <f>'Rekapitulácia stavby'!AN13</f>
        <v>Vyplň údaj</v>
      </c>
      <c r="L17" s="36"/>
    </row>
    <row r="18" spans="2:12" s="1" customFormat="1" ht="18" customHeight="1">
      <c r="B18" s="36"/>
      <c r="E18" s="283" t="str">
        <f>'Rekapitulácia stavby'!E14</f>
        <v>Vyplň údaj</v>
      </c>
      <c r="F18" s="284"/>
      <c r="G18" s="284"/>
      <c r="H18" s="284"/>
      <c r="I18" s="103" t="s">
        <v>25</v>
      </c>
      <c r="J18" s="28" t="str">
        <f>'Rekapitulácia stavby'!AN14</f>
        <v>Vyplň údaj</v>
      </c>
      <c r="L18" s="36"/>
    </row>
    <row r="19" spans="2:12" s="1" customFormat="1" ht="6.9" customHeight="1">
      <c r="B19" s="36"/>
      <c r="I19" s="102"/>
      <c r="L19" s="36"/>
    </row>
    <row r="20" spans="2:12" s="1" customFormat="1" ht="12" customHeight="1">
      <c r="B20" s="36"/>
      <c r="D20" s="101" t="s">
        <v>28</v>
      </c>
      <c r="I20" s="103" t="s">
        <v>23</v>
      </c>
      <c r="J20" s="15" t="s">
        <v>29</v>
      </c>
      <c r="L20" s="36"/>
    </row>
    <row r="21" spans="2:12" s="1" customFormat="1" ht="18" customHeight="1">
      <c r="B21" s="36"/>
      <c r="E21" s="15" t="s">
        <v>30</v>
      </c>
      <c r="I21" s="103" t="s">
        <v>25</v>
      </c>
      <c r="J21" s="15" t="s">
        <v>1</v>
      </c>
      <c r="L21" s="36"/>
    </row>
    <row r="22" spans="2:12" s="1" customFormat="1" ht="6.9" customHeight="1">
      <c r="B22" s="36"/>
      <c r="I22" s="102"/>
      <c r="L22" s="36"/>
    </row>
    <row r="23" spans="2:12" s="1" customFormat="1" ht="12" customHeight="1">
      <c r="B23" s="36"/>
      <c r="D23" s="101" t="s">
        <v>32</v>
      </c>
      <c r="I23" s="103" t="s">
        <v>23</v>
      </c>
      <c r="J23" s="15" t="str">
        <f>IF('Rekapitulácia stavby'!AN19="","",'Rekapitulácia stavby'!AN19)</f>
        <v/>
      </c>
      <c r="L23" s="36"/>
    </row>
    <row r="24" spans="2:12" s="1" customFormat="1" ht="18" customHeight="1">
      <c r="B24" s="36"/>
      <c r="E24" s="15" t="str">
        <f>IF('Rekapitulácia stavby'!E20="","",'Rekapitulácia stavby'!E20)</f>
        <v xml:space="preserve"> </v>
      </c>
      <c r="I24" s="103" t="s">
        <v>25</v>
      </c>
      <c r="J24" s="15" t="str">
        <f>IF('Rekapitulácia stavby'!AN20="","",'Rekapitulácia stavby'!AN20)</f>
        <v/>
      </c>
      <c r="L24" s="36"/>
    </row>
    <row r="25" spans="2:12" s="1" customFormat="1" ht="6.9" customHeight="1">
      <c r="B25" s="36"/>
      <c r="I25" s="102"/>
      <c r="L25" s="36"/>
    </row>
    <row r="26" spans="2:12" s="1" customFormat="1" ht="12" customHeight="1">
      <c r="B26" s="36"/>
      <c r="D26" s="101" t="s">
        <v>34</v>
      </c>
      <c r="I26" s="102"/>
      <c r="L26" s="36"/>
    </row>
    <row r="27" spans="2:12" s="6" customFormat="1" ht="14.4" customHeight="1">
      <c r="B27" s="105"/>
      <c r="E27" s="285" t="s">
        <v>1</v>
      </c>
      <c r="F27" s="285"/>
      <c r="G27" s="285"/>
      <c r="H27" s="285"/>
      <c r="I27" s="106"/>
      <c r="L27" s="105"/>
    </row>
    <row r="28" spans="2:12" s="1" customFormat="1" ht="6.9" customHeight="1">
      <c r="B28" s="36"/>
      <c r="I28" s="102"/>
      <c r="L28" s="36"/>
    </row>
    <row r="29" spans="2:12" s="1" customFormat="1" ht="6.9" customHeight="1">
      <c r="B29" s="36"/>
      <c r="D29" s="54"/>
      <c r="E29" s="54"/>
      <c r="F29" s="54"/>
      <c r="G29" s="54"/>
      <c r="H29" s="54"/>
      <c r="I29" s="107"/>
      <c r="J29" s="54"/>
      <c r="K29" s="54"/>
      <c r="L29" s="36"/>
    </row>
    <row r="30" spans="2:12" s="1" customFormat="1" ht="25.35" customHeight="1">
      <c r="B30" s="36"/>
      <c r="D30" s="108" t="s">
        <v>35</v>
      </c>
      <c r="I30" s="102"/>
      <c r="J30" s="109">
        <f>ROUND(J86, 2)</f>
        <v>0</v>
      </c>
      <c r="L30" s="36"/>
    </row>
    <row r="31" spans="2:12" s="1" customFormat="1" ht="6.9" customHeight="1">
      <c r="B31" s="36"/>
      <c r="D31" s="54"/>
      <c r="E31" s="54"/>
      <c r="F31" s="54"/>
      <c r="G31" s="54"/>
      <c r="H31" s="54"/>
      <c r="I31" s="107"/>
      <c r="J31" s="54"/>
      <c r="K31" s="54"/>
      <c r="L31" s="36"/>
    </row>
    <row r="32" spans="2:12" s="1" customFormat="1" ht="14.4" customHeight="1">
      <c r="B32" s="36"/>
      <c r="F32" s="110" t="s">
        <v>37</v>
      </c>
      <c r="I32" s="111" t="s">
        <v>36</v>
      </c>
      <c r="J32" s="110" t="s">
        <v>38</v>
      </c>
      <c r="L32" s="36"/>
    </row>
    <row r="33" spans="2:12" s="1" customFormat="1" ht="14.4" customHeight="1">
      <c r="B33" s="36"/>
      <c r="D33" s="101" t="s">
        <v>39</v>
      </c>
      <c r="E33" s="101" t="s">
        <v>40</v>
      </c>
      <c r="F33" s="112">
        <f>ROUND((SUM(BE86:BE269)),  2)</f>
        <v>0</v>
      </c>
      <c r="I33" s="113">
        <v>0.2</v>
      </c>
      <c r="J33" s="112">
        <f>ROUND(((SUM(BE86:BE269))*I33),  2)</f>
        <v>0</v>
      </c>
      <c r="L33" s="36"/>
    </row>
    <row r="34" spans="2:12" s="1" customFormat="1" ht="14.4" customHeight="1">
      <c r="B34" s="36"/>
      <c r="E34" s="101" t="s">
        <v>41</v>
      </c>
      <c r="F34" s="112">
        <f>ROUND((SUM(BF86:BF269)),  2)</f>
        <v>0</v>
      </c>
      <c r="I34" s="113">
        <v>0.2</v>
      </c>
      <c r="J34" s="112">
        <f>ROUND(((SUM(BF86:BF269))*I34),  2)</f>
        <v>0</v>
      </c>
      <c r="L34" s="36"/>
    </row>
    <row r="35" spans="2:12" s="1" customFormat="1" ht="14.4" hidden="1" customHeight="1">
      <c r="B35" s="36"/>
      <c r="E35" s="101" t="s">
        <v>42</v>
      </c>
      <c r="F35" s="112">
        <f>ROUND((SUM(BG86:BG269)),  2)</f>
        <v>0</v>
      </c>
      <c r="I35" s="113">
        <v>0.2</v>
      </c>
      <c r="J35" s="112">
        <f>0</f>
        <v>0</v>
      </c>
      <c r="L35" s="36"/>
    </row>
    <row r="36" spans="2:12" s="1" customFormat="1" ht="14.4" hidden="1" customHeight="1">
      <c r="B36" s="36"/>
      <c r="E36" s="101" t="s">
        <v>43</v>
      </c>
      <c r="F36" s="112">
        <f>ROUND((SUM(BH86:BH269)),  2)</f>
        <v>0</v>
      </c>
      <c r="I36" s="113">
        <v>0.2</v>
      </c>
      <c r="J36" s="112">
        <f>0</f>
        <v>0</v>
      </c>
      <c r="L36" s="36"/>
    </row>
    <row r="37" spans="2:12" s="1" customFormat="1" ht="14.4" hidden="1" customHeight="1">
      <c r="B37" s="36"/>
      <c r="E37" s="101" t="s">
        <v>44</v>
      </c>
      <c r="F37" s="112">
        <f>ROUND((SUM(BI86:BI269)),  2)</f>
        <v>0</v>
      </c>
      <c r="I37" s="113">
        <v>0</v>
      </c>
      <c r="J37" s="112">
        <f>0</f>
        <v>0</v>
      </c>
      <c r="L37" s="36"/>
    </row>
    <row r="38" spans="2:12" s="1" customFormat="1" ht="6.9" customHeight="1">
      <c r="B38" s="36"/>
      <c r="I38" s="102"/>
      <c r="L38" s="36"/>
    </row>
    <row r="39" spans="2:12" s="1" customFormat="1" ht="25.35" customHeight="1">
      <c r="B39" s="36"/>
      <c r="C39" s="114"/>
      <c r="D39" s="115" t="s">
        <v>45</v>
      </c>
      <c r="E39" s="116"/>
      <c r="F39" s="116"/>
      <c r="G39" s="117" t="s">
        <v>46</v>
      </c>
      <c r="H39" s="118" t="s">
        <v>47</v>
      </c>
      <c r="I39" s="119"/>
      <c r="J39" s="120">
        <f>SUM(J30:J37)</f>
        <v>0</v>
      </c>
      <c r="K39" s="121"/>
      <c r="L39" s="36"/>
    </row>
    <row r="40" spans="2:12" s="1" customFormat="1" ht="14.4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6"/>
    </row>
    <row r="44" spans="2:12" s="1" customFormat="1" ht="6.9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6"/>
    </row>
    <row r="45" spans="2:12" s="1" customFormat="1" ht="24.9" customHeight="1">
      <c r="B45" s="32"/>
      <c r="C45" s="21" t="s">
        <v>107</v>
      </c>
      <c r="D45" s="33"/>
      <c r="E45" s="33"/>
      <c r="F45" s="33"/>
      <c r="G45" s="33"/>
      <c r="H45" s="33"/>
      <c r="I45" s="102"/>
      <c r="J45" s="33"/>
      <c r="K45" s="33"/>
      <c r="L45" s="36"/>
    </row>
    <row r="46" spans="2:12" s="1" customFormat="1" ht="6.9" customHeight="1">
      <c r="B46" s="32"/>
      <c r="C46" s="33"/>
      <c r="D46" s="33"/>
      <c r="E46" s="33"/>
      <c r="F46" s="33"/>
      <c r="G46" s="33"/>
      <c r="H46" s="33"/>
      <c r="I46" s="102"/>
      <c r="J46" s="33"/>
      <c r="K46" s="33"/>
      <c r="L46" s="36"/>
    </row>
    <row r="47" spans="2:12" s="1" customFormat="1" ht="12" customHeight="1">
      <c r="B47" s="32"/>
      <c r="C47" s="27" t="s">
        <v>15</v>
      </c>
      <c r="D47" s="33"/>
      <c r="E47" s="33"/>
      <c r="F47" s="33"/>
      <c r="G47" s="33"/>
      <c r="H47" s="33"/>
      <c r="I47" s="102"/>
      <c r="J47" s="33"/>
      <c r="K47" s="33"/>
      <c r="L47" s="36"/>
    </row>
    <row r="48" spans="2:12" s="1" customFormat="1" ht="14.4" customHeight="1">
      <c r="B48" s="32"/>
      <c r="C48" s="33"/>
      <c r="D48" s="33"/>
      <c r="E48" s="277" t="str">
        <f>E7</f>
        <v>Rekonštrukcia krytu a odvodnenia miestnej komunikácie ul. Vysoká v obci Spišský Štvrtok</v>
      </c>
      <c r="F48" s="278"/>
      <c r="G48" s="278"/>
      <c r="H48" s="278"/>
      <c r="I48" s="102"/>
      <c r="J48" s="33"/>
      <c r="K48" s="33"/>
      <c r="L48" s="36"/>
    </row>
    <row r="49" spans="2:47" s="1" customFormat="1" ht="12" customHeight="1">
      <c r="B49" s="32"/>
      <c r="C49" s="27" t="s">
        <v>103</v>
      </c>
      <c r="D49" s="33"/>
      <c r="E49" s="33"/>
      <c r="F49" s="33"/>
      <c r="G49" s="33"/>
      <c r="H49" s="33"/>
      <c r="I49" s="102"/>
      <c r="J49" s="33"/>
      <c r="K49" s="33"/>
      <c r="L49" s="36"/>
    </row>
    <row r="50" spans="2:47" s="1" customFormat="1" ht="14.4" customHeight="1">
      <c r="B50" s="32"/>
      <c r="C50" s="33"/>
      <c r="D50" s="33"/>
      <c r="E50" s="262" t="str">
        <f>E9</f>
        <v>rek - časť Komunikácie - rekonštrukcia</v>
      </c>
      <c r="F50" s="261"/>
      <c r="G50" s="261"/>
      <c r="H50" s="261"/>
      <c r="I50" s="102"/>
      <c r="J50" s="33"/>
      <c r="K50" s="33"/>
      <c r="L50" s="36"/>
    </row>
    <row r="51" spans="2:47" s="1" customFormat="1" ht="6.9" customHeight="1">
      <c r="B51" s="32"/>
      <c r="C51" s="33"/>
      <c r="D51" s="33"/>
      <c r="E51" s="33"/>
      <c r="F51" s="33"/>
      <c r="G51" s="33"/>
      <c r="H51" s="33"/>
      <c r="I51" s="102"/>
      <c r="J51" s="33"/>
      <c r="K51" s="33"/>
      <c r="L51" s="36"/>
    </row>
    <row r="52" spans="2:47" s="1" customFormat="1" ht="12" customHeight="1">
      <c r="B52" s="32"/>
      <c r="C52" s="27" t="s">
        <v>19</v>
      </c>
      <c r="D52" s="33"/>
      <c r="E52" s="33"/>
      <c r="F52" s="25" t="str">
        <f>F12</f>
        <v>Spišský Štvrtok</v>
      </c>
      <c r="G52" s="33"/>
      <c r="H52" s="33"/>
      <c r="I52" s="103" t="s">
        <v>21</v>
      </c>
      <c r="J52" s="53" t="str">
        <f>IF(J12="","",J12)</f>
        <v>01/2021</v>
      </c>
      <c r="K52" s="33"/>
      <c r="L52" s="36"/>
    </row>
    <row r="53" spans="2:47" s="1" customFormat="1" ht="6.9" customHeight="1">
      <c r="B53" s="32"/>
      <c r="C53" s="33"/>
      <c r="D53" s="33"/>
      <c r="E53" s="33"/>
      <c r="F53" s="33"/>
      <c r="G53" s="33"/>
      <c r="H53" s="33"/>
      <c r="I53" s="102"/>
      <c r="J53" s="33"/>
      <c r="K53" s="33"/>
      <c r="L53" s="36"/>
    </row>
    <row r="54" spans="2:47" s="1" customFormat="1" ht="12.6" customHeight="1">
      <c r="B54" s="32"/>
      <c r="C54" s="27" t="s">
        <v>22</v>
      </c>
      <c r="D54" s="33"/>
      <c r="E54" s="33"/>
      <c r="F54" s="25" t="str">
        <f>E15</f>
        <v>obec Spišský Štvrtok</v>
      </c>
      <c r="G54" s="33"/>
      <c r="H54" s="33"/>
      <c r="I54" s="103" t="s">
        <v>28</v>
      </c>
      <c r="J54" s="30" t="str">
        <f>E21</f>
        <v>Ing. Dunajská</v>
      </c>
      <c r="K54" s="33"/>
      <c r="L54" s="36"/>
    </row>
    <row r="55" spans="2:47" s="1" customFormat="1" ht="12.6" customHeight="1">
      <c r="B55" s="32"/>
      <c r="C55" s="27" t="s">
        <v>26</v>
      </c>
      <c r="D55" s="33"/>
      <c r="E55" s="33"/>
      <c r="F55" s="25" t="str">
        <f>IF(E18="","",E18)</f>
        <v>Vyplň údaj</v>
      </c>
      <c r="G55" s="33"/>
      <c r="H55" s="33"/>
      <c r="I55" s="103" t="s">
        <v>32</v>
      </c>
      <c r="J55" s="30" t="str">
        <f>E24</f>
        <v xml:space="preserve"> </v>
      </c>
      <c r="K55" s="33"/>
      <c r="L55" s="36"/>
    </row>
    <row r="56" spans="2:47" s="1" customFormat="1" ht="10.35" customHeight="1">
      <c r="B56" s="32"/>
      <c r="C56" s="33"/>
      <c r="D56" s="33"/>
      <c r="E56" s="33"/>
      <c r="F56" s="33"/>
      <c r="G56" s="33"/>
      <c r="H56" s="33"/>
      <c r="I56" s="102"/>
      <c r="J56" s="33"/>
      <c r="K56" s="33"/>
      <c r="L56" s="36"/>
    </row>
    <row r="57" spans="2:47" s="1" customFormat="1" ht="29.25" customHeight="1">
      <c r="B57" s="32"/>
      <c r="C57" s="128" t="s">
        <v>108</v>
      </c>
      <c r="D57" s="129"/>
      <c r="E57" s="129"/>
      <c r="F57" s="129"/>
      <c r="G57" s="129"/>
      <c r="H57" s="129"/>
      <c r="I57" s="130"/>
      <c r="J57" s="131" t="s">
        <v>109</v>
      </c>
      <c r="K57" s="129"/>
      <c r="L57" s="36"/>
    </row>
    <row r="58" spans="2:47" s="1" customFormat="1" ht="10.35" customHeight="1">
      <c r="B58" s="32"/>
      <c r="C58" s="33"/>
      <c r="D58" s="33"/>
      <c r="E58" s="33"/>
      <c r="F58" s="33"/>
      <c r="G58" s="33"/>
      <c r="H58" s="33"/>
      <c r="I58" s="102"/>
      <c r="J58" s="33"/>
      <c r="K58" s="33"/>
      <c r="L58" s="36"/>
    </row>
    <row r="59" spans="2:47" s="1" customFormat="1" ht="22.8" customHeight="1">
      <c r="B59" s="32"/>
      <c r="C59" s="132" t="s">
        <v>110</v>
      </c>
      <c r="D59" s="33"/>
      <c r="E59" s="33"/>
      <c r="F59" s="33"/>
      <c r="G59" s="33"/>
      <c r="H59" s="33"/>
      <c r="I59" s="102"/>
      <c r="J59" s="71">
        <f>J86</f>
        <v>0</v>
      </c>
      <c r="K59" s="33"/>
      <c r="L59" s="36"/>
      <c r="AU59" s="15" t="s">
        <v>111</v>
      </c>
    </row>
    <row r="60" spans="2:47" s="7" customFormat="1" ht="24.9" customHeight="1">
      <c r="B60" s="133"/>
      <c r="C60" s="134"/>
      <c r="D60" s="135" t="s">
        <v>112</v>
      </c>
      <c r="E60" s="136"/>
      <c r="F60" s="136"/>
      <c r="G60" s="136"/>
      <c r="H60" s="136"/>
      <c r="I60" s="137"/>
      <c r="J60" s="138">
        <f>J87</f>
        <v>0</v>
      </c>
      <c r="K60" s="134"/>
      <c r="L60" s="139"/>
    </row>
    <row r="61" spans="2:47" s="8" customFormat="1" ht="19.95" customHeight="1">
      <c r="B61" s="140"/>
      <c r="C61" s="141"/>
      <c r="D61" s="142" t="s">
        <v>113</v>
      </c>
      <c r="E61" s="143"/>
      <c r="F61" s="143"/>
      <c r="G61" s="143"/>
      <c r="H61" s="143"/>
      <c r="I61" s="144"/>
      <c r="J61" s="145">
        <f>J88</f>
        <v>0</v>
      </c>
      <c r="K61" s="141"/>
      <c r="L61" s="146"/>
    </row>
    <row r="62" spans="2:47" s="8" customFormat="1" ht="19.95" customHeight="1">
      <c r="B62" s="140"/>
      <c r="C62" s="141"/>
      <c r="D62" s="142" t="s">
        <v>114</v>
      </c>
      <c r="E62" s="143"/>
      <c r="F62" s="143"/>
      <c r="G62" s="143"/>
      <c r="H62" s="143"/>
      <c r="I62" s="144"/>
      <c r="J62" s="145">
        <f>J135</f>
        <v>0</v>
      </c>
      <c r="K62" s="141"/>
      <c r="L62" s="146"/>
    </row>
    <row r="63" spans="2:47" s="8" customFormat="1" ht="19.95" customHeight="1">
      <c r="B63" s="140"/>
      <c r="C63" s="141"/>
      <c r="D63" s="142" t="s">
        <v>115</v>
      </c>
      <c r="E63" s="143"/>
      <c r="F63" s="143"/>
      <c r="G63" s="143"/>
      <c r="H63" s="143"/>
      <c r="I63" s="144"/>
      <c r="J63" s="145">
        <f>J141</f>
        <v>0</v>
      </c>
      <c r="K63" s="141"/>
      <c r="L63" s="146"/>
    </row>
    <row r="64" spans="2:47" s="8" customFormat="1" ht="19.95" customHeight="1">
      <c r="B64" s="140"/>
      <c r="C64" s="141"/>
      <c r="D64" s="142" t="s">
        <v>116</v>
      </c>
      <c r="E64" s="143"/>
      <c r="F64" s="143"/>
      <c r="G64" s="143"/>
      <c r="H64" s="143"/>
      <c r="I64" s="144"/>
      <c r="J64" s="145">
        <f>J163</f>
        <v>0</v>
      </c>
      <c r="K64" s="141"/>
      <c r="L64" s="146"/>
    </row>
    <row r="65" spans="2:12" s="8" customFormat="1" ht="19.95" customHeight="1">
      <c r="B65" s="140"/>
      <c r="C65" s="141"/>
      <c r="D65" s="142" t="s">
        <v>117</v>
      </c>
      <c r="E65" s="143"/>
      <c r="F65" s="143"/>
      <c r="G65" s="143"/>
      <c r="H65" s="143"/>
      <c r="I65" s="144"/>
      <c r="J65" s="145">
        <f>J189</f>
        <v>0</v>
      </c>
      <c r="K65" s="141"/>
      <c r="L65" s="146"/>
    </row>
    <row r="66" spans="2:12" s="8" customFormat="1" ht="19.95" customHeight="1">
      <c r="B66" s="140"/>
      <c r="C66" s="141"/>
      <c r="D66" s="142" t="s">
        <v>118</v>
      </c>
      <c r="E66" s="143"/>
      <c r="F66" s="143"/>
      <c r="G66" s="143"/>
      <c r="H66" s="143"/>
      <c r="I66" s="144"/>
      <c r="J66" s="145">
        <f>J221</f>
        <v>0</v>
      </c>
      <c r="K66" s="141"/>
      <c r="L66" s="146"/>
    </row>
    <row r="67" spans="2:12" s="1" customFormat="1" ht="21.75" customHeight="1">
      <c r="B67" s="32"/>
      <c r="C67" s="33"/>
      <c r="D67" s="33"/>
      <c r="E67" s="33"/>
      <c r="F67" s="33"/>
      <c r="G67" s="33"/>
      <c r="H67" s="33"/>
      <c r="I67" s="102"/>
      <c r="J67" s="33"/>
      <c r="K67" s="33"/>
      <c r="L67" s="36"/>
    </row>
    <row r="68" spans="2:12" s="1" customFormat="1" ht="6.9" customHeight="1">
      <c r="B68" s="44"/>
      <c r="C68" s="45"/>
      <c r="D68" s="45"/>
      <c r="E68" s="45"/>
      <c r="F68" s="45"/>
      <c r="G68" s="45"/>
      <c r="H68" s="45"/>
      <c r="I68" s="124"/>
      <c r="J68" s="45"/>
      <c r="K68" s="45"/>
      <c r="L68" s="36"/>
    </row>
    <row r="72" spans="2:12" s="1" customFormat="1" ht="6.9" customHeight="1">
      <c r="B72" s="46"/>
      <c r="C72" s="47"/>
      <c r="D72" s="47"/>
      <c r="E72" s="47"/>
      <c r="F72" s="47"/>
      <c r="G72" s="47"/>
      <c r="H72" s="47"/>
      <c r="I72" s="127"/>
      <c r="J72" s="47"/>
      <c r="K72" s="47"/>
      <c r="L72" s="36"/>
    </row>
    <row r="73" spans="2:12" s="1" customFormat="1" ht="24.9" customHeight="1">
      <c r="B73" s="32"/>
      <c r="C73" s="21" t="s">
        <v>119</v>
      </c>
      <c r="D73" s="33"/>
      <c r="E73" s="33"/>
      <c r="F73" s="33"/>
      <c r="G73" s="33"/>
      <c r="H73" s="33"/>
      <c r="I73" s="102"/>
      <c r="J73" s="33"/>
      <c r="K73" s="33"/>
      <c r="L73" s="36"/>
    </row>
    <row r="74" spans="2:12" s="1" customFormat="1" ht="6.9" customHeight="1">
      <c r="B74" s="32"/>
      <c r="C74" s="33"/>
      <c r="D74" s="33"/>
      <c r="E74" s="33"/>
      <c r="F74" s="33"/>
      <c r="G74" s="33"/>
      <c r="H74" s="33"/>
      <c r="I74" s="102"/>
      <c r="J74" s="33"/>
      <c r="K74" s="33"/>
      <c r="L74" s="36"/>
    </row>
    <row r="75" spans="2:12" s="1" customFormat="1" ht="12" customHeight="1">
      <c r="B75" s="32"/>
      <c r="C75" s="27" t="s">
        <v>15</v>
      </c>
      <c r="D75" s="33"/>
      <c r="E75" s="33"/>
      <c r="F75" s="33"/>
      <c r="G75" s="33"/>
      <c r="H75" s="33"/>
      <c r="I75" s="102"/>
      <c r="J75" s="33"/>
      <c r="K75" s="33"/>
      <c r="L75" s="36"/>
    </row>
    <row r="76" spans="2:12" s="1" customFormat="1" ht="14.4" customHeight="1">
      <c r="B76" s="32"/>
      <c r="C76" s="33"/>
      <c r="D76" s="33"/>
      <c r="E76" s="277" t="str">
        <f>E7</f>
        <v>Rekonštrukcia krytu a odvodnenia miestnej komunikácie ul. Vysoká v obci Spišský Štvrtok</v>
      </c>
      <c r="F76" s="278"/>
      <c r="G76" s="278"/>
      <c r="H76" s="278"/>
      <c r="I76" s="102"/>
      <c r="J76" s="33"/>
      <c r="K76" s="33"/>
      <c r="L76" s="36"/>
    </row>
    <row r="77" spans="2:12" s="1" customFormat="1" ht="12" customHeight="1">
      <c r="B77" s="32"/>
      <c r="C77" s="27" t="s">
        <v>103</v>
      </c>
      <c r="D77" s="33"/>
      <c r="E77" s="33"/>
      <c r="F77" s="33"/>
      <c r="G77" s="33"/>
      <c r="H77" s="33"/>
      <c r="I77" s="102"/>
      <c r="J77" s="33"/>
      <c r="K77" s="33"/>
      <c r="L77" s="36"/>
    </row>
    <row r="78" spans="2:12" s="1" customFormat="1" ht="14.4" customHeight="1">
      <c r="B78" s="32"/>
      <c r="C78" s="33"/>
      <c r="D78" s="33"/>
      <c r="E78" s="262" t="str">
        <f>E9</f>
        <v>rek - časť Komunikácie - rekonštrukcia</v>
      </c>
      <c r="F78" s="261"/>
      <c r="G78" s="261"/>
      <c r="H78" s="261"/>
      <c r="I78" s="102"/>
      <c r="J78" s="33"/>
      <c r="K78" s="33"/>
      <c r="L78" s="36"/>
    </row>
    <row r="79" spans="2:12" s="1" customFormat="1" ht="6.9" customHeight="1">
      <c r="B79" s="32"/>
      <c r="C79" s="33"/>
      <c r="D79" s="33"/>
      <c r="E79" s="33"/>
      <c r="F79" s="33"/>
      <c r="G79" s="33"/>
      <c r="H79" s="33"/>
      <c r="I79" s="102"/>
      <c r="J79" s="33"/>
      <c r="K79" s="33"/>
      <c r="L79" s="36"/>
    </row>
    <row r="80" spans="2:12" s="1" customFormat="1" ht="12" customHeight="1">
      <c r="B80" s="32"/>
      <c r="C80" s="27" t="s">
        <v>19</v>
      </c>
      <c r="D80" s="33"/>
      <c r="E80" s="33"/>
      <c r="F80" s="25" t="str">
        <f>F12</f>
        <v>Spišský Štvrtok</v>
      </c>
      <c r="G80" s="33"/>
      <c r="H80" s="33"/>
      <c r="I80" s="103" t="s">
        <v>21</v>
      </c>
      <c r="J80" s="53" t="str">
        <f>IF(J12="","",J12)</f>
        <v>01/2021</v>
      </c>
      <c r="K80" s="33"/>
      <c r="L80" s="36"/>
    </row>
    <row r="81" spans="2:65" s="1" customFormat="1" ht="6.9" customHeight="1">
      <c r="B81" s="32"/>
      <c r="C81" s="33"/>
      <c r="D81" s="33"/>
      <c r="E81" s="33"/>
      <c r="F81" s="33"/>
      <c r="G81" s="33"/>
      <c r="H81" s="33"/>
      <c r="I81" s="102"/>
      <c r="J81" s="33"/>
      <c r="K81" s="33"/>
      <c r="L81" s="36"/>
    </row>
    <row r="82" spans="2:65" s="1" customFormat="1" ht="12.6" customHeight="1">
      <c r="B82" s="32"/>
      <c r="C82" s="27" t="s">
        <v>22</v>
      </c>
      <c r="D82" s="33"/>
      <c r="E82" s="33"/>
      <c r="F82" s="25" t="str">
        <f>E15</f>
        <v>obec Spišský Štvrtok</v>
      </c>
      <c r="G82" s="33"/>
      <c r="H82" s="33"/>
      <c r="I82" s="103" t="s">
        <v>28</v>
      </c>
      <c r="J82" s="30" t="str">
        <f>E21</f>
        <v>Ing. Dunajská</v>
      </c>
      <c r="K82" s="33"/>
      <c r="L82" s="36"/>
    </row>
    <row r="83" spans="2:65" s="1" customFormat="1" ht="12.6" customHeight="1">
      <c r="B83" s="32"/>
      <c r="C83" s="27" t="s">
        <v>26</v>
      </c>
      <c r="D83" s="33"/>
      <c r="E83" s="33"/>
      <c r="F83" s="25" t="str">
        <f>IF(E18="","",E18)</f>
        <v>Vyplň údaj</v>
      </c>
      <c r="G83" s="33"/>
      <c r="H83" s="33"/>
      <c r="I83" s="103" t="s">
        <v>32</v>
      </c>
      <c r="J83" s="30" t="str">
        <f>E24</f>
        <v xml:space="preserve"> </v>
      </c>
      <c r="K83" s="33"/>
      <c r="L83" s="36"/>
    </row>
    <row r="84" spans="2:65" s="1" customFormat="1" ht="10.35" customHeight="1">
      <c r="B84" s="32"/>
      <c r="C84" s="33"/>
      <c r="D84" s="33"/>
      <c r="E84" s="33"/>
      <c r="F84" s="33"/>
      <c r="G84" s="33"/>
      <c r="H84" s="33"/>
      <c r="I84" s="102"/>
      <c r="J84" s="33"/>
      <c r="K84" s="33"/>
      <c r="L84" s="36"/>
    </row>
    <row r="85" spans="2:65" s="9" customFormat="1" ht="29.25" customHeight="1">
      <c r="B85" s="147"/>
      <c r="C85" s="148" t="s">
        <v>120</v>
      </c>
      <c r="D85" s="149" t="s">
        <v>54</v>
      </c>
      <c r="E85" s="149" t="s">
        <v>50</v>
      </c>
      <c r="F85" s="149" t="s">
        <v>51</v>
      </c>
      <c r="G85" s="149" t="s">
        <v>121</v>
      </c>
      <c r="H85" s="149" t="s">
        <v>122</v>
      </c>
      <c r="I85" s="150" t="s">
        <v>123</v>
      </c>
      <c r="J85" s="151" t="s">
        <v>109</v>
      </c>
      <c r="K85" s="152" t="s">
        <v>124</v>
      </c>
      <c r="L85" s="153"/>
      <c r="M85" s="62" t="s">
        <v>1</v>
      </c>
      <c r="N85" s="63" t="s">
        <v>39</v>
      </c>
      <c r="O85" s="63" t="s">
        <v>125</v>
      </c>
      <c r="P85" s="63" t="s">
        <v>126</v>
      </c>
      <c r="Q85" s="63" t="s">
        <v>127</v>
      </c>
      <c r="R85" s="63" t="s">
        <v>128</v>
      </c>
      <c r="S85" s="63" t="s">
        <v>129</v>
      </c>
      <c r="T85" s="64" t="s">
        <v>130</v>
      </c>
    </row>
    <row r="86" spans="2:65" s="1" customFormat="1" ht="22.8" customHeight="1">
      <c r="B86" s="32"/>
      <c r="C86" s="69" t="s">
        <v>110</v>
      </c>
      <c r="D86" s="33"/>
      <c r="E86" s="33"/>
      <c r="F86" s="33"/>
      <c r="G86" s="33"/>
      <c r="H86" s="33"/>
      <c r="I86" s="102"/>
      <c r="J86" s="154">
        <f>BK86</f>
        <v>0</v>
      </c>
      <c r="K86" s="33"/>
      <c r="L86" s="36"/>
      <c r="M86" s="65"/>
      <c r="N86" s="66"/>
      <c r="O86" s="66"/>
      <c r="P86" s="155">
        <f>P87</f>
        <v>0</v>
      </c>
      <c r="Q86" s="66"/>
      <c r="R86" s="155">
        <f>R87</f>
        <v>925.78083433000018</v>
      </c>
      <c r="S86" s="66"/>
      <c r="T86" s="156">
        <f>T87</f>
        <v>108.8484</v>
      </c>
      <c r="AT86" s="15" t="s">
        <v>68</v>
      </c>
      <c r="AU86" s="15" t="s">
        <v>111</v>
      </c>
      <c r="BK86" s="157">
        <f>BK87</f>
        <v>0</v>
      </c>
    </row>
    <row r="87" spans="2:65" s="10" customFormat="1" ht="25.95" customHeight="1">
      <c r="B87" s="158"/>
      <c r="C87" s="159"/>
      <c r="D87" s="160" t="s">
        <v>68</v>
      </c>
      <c r="E87" s="161" t="s">
        <v>131</v>
      </c>
      <c r="F87" s="161" t="s">
        <v>132</v>
      </c>
      <c r="G87" s="159"/>
      <c r="H87" s="159"/>
      <c r="I87" s="162"/>
      <c r="J87" s="163">
        <f>BK87</f>
        <v>0</v>
      </c>
      <c r="K87" s="159"/>
      <c r="L87" s="164"/>
      <c r="M87" s="165"/>
      <c r="N87" s="166"/>
      <c r="O87" s="166"/>
      <c r="P87" s="167">
        <f>P88+P135+P141+P163+P189+P221</f>
        <v>0</v>
      </c>
      <c r="Q87" s="166"/>
      <c r="R87" s="167">
        <f>R88+R135+R141+R163+R189+R221</f>
        <v>925.78083433000018</v>
      </c>
      <c r="S87" s="166"/>
      <c r="T87" s="168">
        <f>T88+T135+T141+T163+T189+T221</f>
        <v>108.8484</v>
      </c>
      <c r="AR87" s="169" t="s">
        <v>77</v>
      </c>
      <c r="AT87" s="170" t="s">
        <v>68</v>
      </c>
      <c r="AU87" s="170" t="s">
        <v>69</v>
      </c>
      <c r="AY87" s="169" t="s">
        <v>133</v>
      </c>
      <c r="BK87" s="171">
        <f>BK88+BK135+BK141+BK163+BK189+BK221</f>
        <v>0</v>
      </c>
    </row>
    <row r="88" spans="2:65" s="10" customFormat="1" ht="22.8" customHeight="1">
      <c r="B88" s="158"/>
      <c r="C88" s="159"/>
      <c r="D88" s="160" t="s">
        <v>68</v>
      </c>
      <c r="E88" s="172" t="s">
        <v>77</v>
      </c>
      <c r="F88" s="172" t="s">
        <v>134</v>
      </c>
      <c r="G88" s="159"/>
      <c r="H88" s="159"/>
      <c r="I88" s="162"/>
      <c r="J88" s="173">
        <f>BK88</f>
        <v>0</v>
      </c>
      <c r="K88" s="159"/>
      <c r="L88" s="164"/>
      <c r="M88" s="165"/>
      <c r="N88" s="166"/>
      <c r="O88" s="166"/>
      <c r="P88" s="167">
        <f>SUM(P89:P134)</f>
        <v>0</v>
      </c>
      <c r="Q88" s="166"/>
      <c r="R88" s="167">
        <f>SUM(R89:R134)</f>
        <v>7.3220000000000013E-3</v>
      </c>
      <c r="S88" s="166"/>
      <c r="T88" s="168">
        <f>SUM(T89:T134)</f>
        <v>93.748400000000004</v>
      </c>
      <c r="AR88" s="169" t="s">
        <v>77</v>
      </c>
      <c r="AT88" s="170" t="s">
        <v>68</v>
      </c>
      <c r="AU88" s="170" t="s">
        <v>77</v>
      </c>
      <c r="AY88" s="169" t="s">
        <v>133</v>
      </c>
      <c r="BK88" s="171">
        <f>SUM(BK89:BK134)</f>
        <v>0</v>
      </c>
    </row>
    <row r="89" spans="2:65" s="1" customFormat="1" ht="14.4" customHeight="1">
      <c r="B89" s="32"/>
      <c r="C89" s="174" t="s">
        <v>77</v>
      </c>
      <c r="D89" s="174" t="s">
        <v>135</v>
      </c>
      <c r="E89" s="175" t="s">
        <v>136</v>
      </c>
      <c r="F89" s="176" t="s">
        <v>137</v>
      </c>
      <c r="G89" s="177" t="s">
        <v>89</v>
      </c>
      <c r="H89" s="178">
        <v>5.5</v>
      </c>
      <c r="I89" s="179"/>
      <c r="J89" s="180">
        <f>ROUND(I89*H89,2)</f>
        <v>0</v>
      </c>
      <c r="K89" s="176" t="s">
        <v>138</v>
      </c>
      <c r="L89" s="36"/>
      <c r="M89" s="181" t="s">
        <v>1</v>
      </c>
      <c r="N89" s="182" t="s">
        <v>41</v>
      </c>
      <c r="O89" s="58"/>
      <c r="P89" s="183">
        <f>O89*H89</f>
        <v>0</v>
      </c>
      <c r="Q89" s="183">
        <v>0</v>
      </c>
      <c r="R89" s="183">
        <f>Q89*H89</f>
        <v>0</v>
      </c>
      <c r="S89" s="183">
        <v>0.13800000000000001</v>
      </c>
      <c r="T89" s="184">
        <f>S89*H89</f>
        <v>0.75900000000000012</v>
      </c>
      <c r="AR89" s="15" t="s">
        <v>139</v>
      </c>
      <c r="AT89" s="15" t="s">
        <v>135</v>
      </c>
      <c r="AU89" s="15" t="s">
        <v>140</v>
      </c>
      <c r="AY89" s="15" t="s">
        <v>133</v>
      </c>
      <c r="BE89" s="185">
        <f>IF(N89="základná",J89,0)</f>
        <v>0</v>
      </c>
      <c r="BF89" s="185">
        <f>IF(N89="znížená",J89,0)</f>
        <v>0</v>
      </c>
      <c r="BG89" s="185">
        <f>IF(N89="zákl. prenesená",J89,0)</f>
        <v>0</v>
      </c>
      <c r="BH89" s="185">
        <f>IF(N89="zníž. prenesená",J89,0)</f>
        <v>0</v>
      </c>
      <c r="BI89" s="185">
        <f>IF(N89="nulová",J89,0)</f>
        <v>0</v>
      </c>
      <c r="BJ89" s="15" t="s">
        <v>140</v>
      </c>
      <c r="BK89" s="185">
        <f>ROUND(I89*H89,2)</f>
        <v>0</v>
      </c>
      <c r="BL89" s="15" t="s">
        <v>139</v>
      </c>
      <c r="BM89" s="15" t="s">
        <v>141</v>
      </c>
    </row>
    <row r="90" spans="2:65" s="11" customFormat="1">
      <c r="B90" s="186"/>
      <c r="C90" s="187"/>
      <c r="D90" s="188" t="s">
        <v>142</v>
      </c>
      <c r="E90" s="189" t="s">
        <v>1</v>
      </c>
      <c r="F90" s="190" t="s">
        <v>143</v>
      </c>
      <c r="G90" s="187"/>
      <c r="H90" s="191">
        <v>5.5</v>
      </c>
      <c r="I90" s="192"/>
      <c r="J90" s="187"/>
      <c r="K90" s="187"/>
      <c r="L90" s="193"/>
      <c r="M90" s="194"/>
      <c r="N90" s="195"/>
      <c r="O90" s="195"/>
      <c r="P90" s="195"/>
      <c r="Q90" s="195"/>
      <c r="R90" s="195"/>
      <c r="S90" s="195"/>
      <c r="T90" s="196"/>
      <c r="AT90" s="197" t="s">
        <v>142</v>
      </c>
      <c r="AU90" s="197" t="s">
        <v>140</v>
      </c>
      <c r="AV90" s="11" t="s">
        <v>140</v>
      </c>
      <c r="AW90" s="11" t="s">
        <v>31</v>
      </c>
      <c r="AX90" s="11" t="s">
        <v>77</v>
      </c>
      <c r="AY90" s="197" t="s">
        <v>133</v>
      </c>
    </row>
    <row r="91" spans="2:65" s="1" customFormat="1" ht="20.399999999999999" customHeight="1">
      <c r="B91" s="32"/>
      <c r="C91" s="174" t="s">
        <v>140</v>
      </c>
      <c r="D91" s="174" t="s">
        <v>135</v>
      </c>
      <c r="E91" s="175" t="s">
        <v>144</v>
      </c>
      <c r="F91" s="176" t="s">
        <v>145</v>
      </c>
      <c r="G91" s="177" t="s">
        <v>89</v>
      </c>
      <c r="H91" s="178">
        <v>732.2</v>
      </c>
      <c r="I91" s="179"/>
      <c r="J91" s="180">
        <f>ROUND(I91*H91,2)</f>
        <v>0</v>
      </c>
      <c r="K91" s="176" t="s">
        <v>138</v>
      </c>
      <c r="L91" s="36"/>
      <c r="M91" s="181" t="s">
        <v>1</v>
      </c>
      <c r="N91" s="182" t="s">
        <v>41</v>
      </c>
      <c r="O91" s="58"/>
      <c r="P91" s="183">
        <f>O91*H91</f>
        <v>0</v>
      </c>
      <c r="Q91" s="183">
        <v>1.0000000000000001E-5</v>
      </c>
      <c r="R91" s="183">
        <f>Q91*H91</f>
        <v>7.3220000000000013E-3</v>
      </c>
      <c r="S91" s="183">
        <v>0.127</v>
      </c>
      <c r="T91" s="184">
        <f>S91*H91</f>
        <v>92.989400000000003</v>
      </c>
      <c r="AR91" s="15" t="s">
        <v>139</v>
      </c>
      <c r="AT91" s="15" t="s">
        <v>135</v>
      </c>
      <c r="AU91" s="15" t="s">
        <v>140</v>
      </c>
      <c r="AY91" s="15" t="s">
        <v>133</v>
      </c>
      <c r="BE91" s="185">
        <f>IF(N91="základná",J91,0)</f>
        <v>0</v>
      </c>
      <c r="BF91" s="185">
        <f>IF(N91="znížená",J91,0)</f>
        <v>0</v>
      </c>
      <c r="BG91" s="185">
        <f>IF(N91="zákl. prenesená",J91,0)</f>
        <v>0</v>
      </c>
      <c r="BH91" s="185">
        <f>IF(N91="zníž. prenesená",J91,0)</f>
        <v>0</v>
      </c>
      <c r="BI91" s="185">
        <f>IF(N91="nulová",J91,0)</f>
        <v>0</v>
      </c>
      <c r="BJ91" s="15" t="s">
        <v>140</v>
      </c>
      <c r="BK91" s="185">
        <f>ROUND(I91*H91,2)</f>
        <v>0</v>
      </c>
      <c r="BL91" s="15" t="s">
        <v>139</v>
      </c>
      <c r="BM91" s="15" t="s">
        <v>146</v>
      </c>
    </row>
    <row r="92" spans="2:65" s="1" customFormat="1" ht="19.2">
      <c r="B92" s="32"/>
      <c r="C92" s="33"/>
      <c r="D92" s="188" t="s">
        <v>147</v>
      </c>
      <c r="E92" s="33"/>
      <c r="F92" s="198" t="s">
        <v>148</v>
      </c>
      <c r="G92" s="33"/>
      <c r="H92" s="33"/>
      <c r="I92" s="102"/>
      <c r="J92" s="33"/>
      <c r="K92" s="33"/>
      <c r="L92" s="36"/>
      <c r="M92" s="199"/>
      <c r="N92" s="58"/>
      <c r="O92" s="58"/>
      <c r="P92" s="58"/>
      <c r="Q92" s="58"/>
      <c r="R92" s="58"/>
      <c r="S92" s="58"/>
      <c r="T92" s="59"/>
      <c r="AT92" s="15" t="s">
        <v>147</v>
      </c>
      <c r="AU92" s="15" t="s">
        <v>140</v>
      </c>
    </row>
    <row r="93" spans="2:65" s="11" customFormat="1">
      <c r="B93" s="186"/>
      <c r="C93" s="187"/>
      <c r="D93" s="188" t="s">
        <v>142</v>
      </c>
      <c r="E93" s="189" t="s">
        <v>1</v>
      </c>
      <c r="F93" s="190" t="s">
        <v>149</v>
      </c>
      <c r="G93" s="187"/>
      <c r="H93" s="191">
        <v>732.2</v>
      </c>
      <c r="I93" s="192"/>
      <c r="J93" s="187"/>
      <c r="K93" s="187"/>
      <c r="L93" s="193"/>
      <c r="M93" s="194"/>
      <c r="N93" s="195"/>
      <c r="O93" s="195"/>
      <c r="P93" s="195"/>
      <c r="Q93" s="195"/>
      <c r="R93" s="195"/>
      <c r="S93" s="195"/>
      <c r="T93" s="196"/>
      <c r="AT93" s="197" t="s">
        <v>142</v>
      </c>
      <c r="AU93" s="197" t="s">
        <v>140</v>
      </c>
      <c r="AV93" s="11" t="s">
        <v>140</v>
      </c>
      <c r="AW93" s="11" t="s">
        <v>31</v>
      </c>
      <c r="AX93" s="11" t="s">
        <v>77</v>
      </c>
      <c r="AY93" s="197" t="s">
        <v>133</v>
      </c>
    </row>
    <row r="94" spans="2:65" s="1" customFormat="1" ht="14.4" customHeight="1">
      <c r="B94" s="32"/>
      <c r="C94" s="174" t="s">
        <v>86</v>
      </c>
      <c r="D94" s="174" t="s">
        <v>135</v>
      </c>
      <c r="E94" s="175" t="s">
        <v>150</v>
      </c>
      <c r="F94" s="176" t="s">
        <v>151</v>
      </c>
      <c r="G94" s="177" t="s">
        <v>89</v>
      </c>
      <c r="H94" s="178">
        <v>1046</v>
      </c>
      <c r="I94" s="179"/>
      <c r="J94" s="180">
        <f>ROUND(I94*H94,2)</f>
        <v>0</v>
      </c>
      <c r="K94" s="176" t="s">
        <v>152</v>
      </c>
      <c r="L94" s="36"/>
      <c r="M94" s="181" t="s">
        <v>1</v>
      </c>
      <c r="N94" s="182" t="s">
        <v>41</v>
      </c>
      <c r="O94" s="58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AR94" s="15" t="s">
        <v>139</v>
      </c>
      <c r="AT94" s="15" t="s">
        <v>135</v>
      </c>
      <c r="AU94" s="15" t="s">
        <v>140</v>
      </c>
      <c r="AY94" s="15" t="s">
        <v>133</v>
      </c>
      <c r="BE94" s="185">
        <f>IF(N94="základná",J94,0)</f>
        <v>0</v>
      </c>
      <c r="BF94" s="185">
        <f>IF(N94="znížená",J94,0)</f>
        <v>0</v>
      </c>
      <c r="BG94" s="185">
        <f>IF(N94="zákl. prenesená",J94,0)</f>
        <v>0</v>
      </c>
      <c r="BH94" s="185">
        <f>IF(N94="zníž. prenesená",J94,0)</f>
        <v>0</v>
      </c>
      <c r="BI94" s="185">
        <f>IF(N94="nulová",J94,0)</f>
        <v>0</v>
      </c>
      <c r="BJ94" s="15" t="s">
        <v>140</v>
      </c>
      <c r="BK94" s="185">
        <f>ROUND(I94*H94,2)</f>
        <v>0</v>
      </c>
      <c r="BL94" s="15" t="s">
        <v>139</v>
      </c>
      <c r="BM94" s="15" t="s">
        <v>153</v>
      </c>
    </row>
    <row r="95" spans="2:65" s="11" customFormat="1">
      <c r="B95" s="186"/>
      <c r="C95" s="187"/>
      <c r="D95" s="188" t="s">
        <v>142</v>
      </c>
      <c r="E95" s="189" t="s">
        <v>1</v>
      </c>
      <c r="F95" s="190" t="s">
        <v>87</v>
      </c>
      <c r="G95" s="187"/>
      <c r="H95" s="191">
        <v>1046</v>
      </c>
      <c r="I95" s="192"/>
      <c r="J95" s="187"/>
      <c r="K95" s="187"/>
      <c r="L95" s="193"/>
      <c r="M95" s="194"/>
      <c r="N95" s="195"/>
      <c r="O95" s="195"/>
      <c r="P95" s="195"/>
      <c r="Q95" s="195"/>
      <c r="R95" s="195"/>
      <c r="S95" s="195"/>
      <c r="T95" s="196"/>
      <c r="AT95" s="197" t="s">
        <v>142</v>
      </c>
      <c r="AU95" s="197" t="s">
        <v>140</v>
      </c>
      <c r="AV95" s="11" t="s">
        <v>140</v>
      </c>
      <c r="AW95" s="11" t="s">
        <v>31</v>
      </c>
      <c r="AX95" s="11" t="s">
        <v>77</v>
      </c>
      <c r="AY95" s="197" t="s">
        <v>133</v>
      </c>
    </row>
    <row r="96" spans="2:65" s="1" customFormat="1" ht="14.4" customHeight="1">
      <c r="B96" s="32"/>
      <c r="C96" s="174" t="s">
        <v>139</v>
      </c>
      <c r="D96" s="174" t="s">
        <v>135</v>
      </c>
      <c r="E96" s="175" t="s">
        <v>154</v>
      </c>
      <c r="F96" s="176" t="s">
        <v>155</v>
      </c>
      <c r="G96" s="177" t="s">
        <v>156</v>
      </c>
      <c r="H96" s="178">
        <v>275</v>
      </c>
      <c r="I96" s="179"/>
      <c r="J96" s="180">
        <f>ROUND(I96*H96,2)</f>
        <v>0</v>
      </c>
      <c r="K96" s="176" t="s">
        <v>1</v>
      </c>
      <c r="L96" s="36"/>
      <c r="M96" s="181" t="s">
        <v>1</v>
      </c>
      <c r="N96" s="182" t="s">
        <v>41</v>
      </c>
      <c r="O96" s="58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AR96" s="15" t="s">
        <v>139</v>
      </c>
      <c r="AT96" s="15" t="s">
        <v>135</v>
      </c>
      <c r="AU96" s="15" t="s">
        <v>140</v>
      </c>
      <c r="AY96" s="15" t="s">
        <v>133</v>
      </c>
      <c r="BE96" s="185">
        <f>IF(N96="základná",J96,0)</f>
        <v>0</v>
      </c>
      <c r="BF96" s="185">
        <f>IF(N96="znížená",J96,0)</f>
        <v>0</v>
      </c>
      <c r="BG96" s="185">
        <f>IF(N96="zákl. prenesená",J96,0)</f>
        <v>0</v>
      </c>
      <c r="BH96" s="185">
        <f>IF(N96="zníž. prenesená",J96,0)</f>
        <v>0</v>
      </c>
      <c r="BI96" s="185">
        <f>IF(N96="nulová",J96,0)</f>
        <v>0</v>
      </c>
      <c r="BJ96" s="15" t="s">
        <v>140</v>
      </c>
      <c r="BK96" s="185">
        <f>ROUND(I96*H96,2)</f>
        <v>0</v>
      </c>
      <c r="BL96" s="15" t="s">
        <v>139</v>
      </c>
      <c r="BM96" s="15" t="s">
        <v>157</v>
      </c>
    </row>
    <row r="97" spans="2:65" s="11" customFormat="1">
      <c r="B97" s="186"/>
      <c r="C97" s="187"/>
      <c r="D97" s="188" t="s">
        <v>142</v>
      </c>
      <c r="E97" s="189" t="s">
        <v>1</v>
      </c>
      <c r="F97" s="190" t="s">
        <v>158</v>
      </c>
      <c r="G97" s="187"/>
      <c r="H97" s="191">
        <v>275</v>
      </c>
      <c r="I97" s="192"/>
      <c r="J97" s="187"/>
      <c r="K97" s="187"/>
      <c r="L97" s="193"/>
      <c r="M97" s="194"/>
      <c r="N97" s="195"/>
      <c r="O97" s="195"/>
      <c r="P97" s="195"/>
      <c r="Q97" s="195"/>
      <c r="R97" s="195"/>
      <c r="S97" s="195"/>
      <c r="T97" s="196"/>
      <c r="AT97" s="197" t="s">
        <v>142</v>
      </c>
      <c r="AU97" s="197" t="s">
        <v>140</v>
      </c>
      <c r="AV97" s="11" t="s">
        <v>140</v>
      </c>
      <c r="AW97" s="11" t="s">
        <v>31</v>
      </c>
      <c r="AX97" s="11" t="s">
        <v>77</v>
      </c>
      <c r="AY97" s="197" t="s">
        <v>133</v>
      </c>
    </row>
    <row r="98" spans="2:65" s="1" customFormat="1" ht="14.4" customHeight="1">
      <c r="B98" s="32"/>
      <c r="C98" s="174" t="s">
        <v>159</v>
      </c>
      <c r="D98" s="174" t="s">
        <v>135</v>
      </c>
      <c r="E98" s="175" t="s">
        <v>160</v>
      </c>
      <c r="F98" s="176" t="s">
        <v>161</v>
      </c>
      <c r="G98" s="177" t="s">
        <v>156</v>
      </c>
      <c r="H98" s="178">
        <v>275</v>
      </c>
      <c r="I98" s="179"/>
      <c r="J98" s="180">
        <f>ROUND(I98*H98,2)</f>
        <v>0</v>
      </c>
      <c r="K98" s="176" t="s">
        <v>1</v>
      </c>
      <c r="L98" s="36"/>
      <c r="M98" s="181" t="s">
        <v>1</v>
      </c>
      <c r="N98" s="182" t="s">
        <v>41</v>
      </c>
      <c r="O98" s="58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AR98" s="15" t="s">
        <v>139</v>
      </c>
      <c r="AT98" s="15" t="s">
        <v>135</v>
      </c>
      <c r="AU98" s="15" t="s">
        <v>140</v>
      </c>
      <c r="AY98" s="15" t="s">
        <v>133</v>
      </c>
      <c r="BE98" s="185">
        <f>IF(N98="základná",J98,0)</f>
        <v>0</v>
      </c>
      <c r="BF98" s="185">
        <f>IF(N98="znížená",J98,0)</f>
        <v>0</v>
      </c>
      <c r="BG98" s="185">
        <f>IF(N98="zákl. prenesená",J98,0)</f>
        <v>0</v>
      </c>
      <c r="BH98" s="185">
        <f>IF(N98="zníž. prenesená",J98,0)</f>
        <v>0</v>
      </c>
      <c r="BI98" s="185">
        <f>IF(N98="nulová",J98,0)</f>
        <v>0</v>
      </c>
      <c r="BJ98" s="15" t="s">
        <v>140</v>
      </c>
      <c r="BK98" s="185">
        <f>ROUND(I98*H98,2)</f>
        <v>0</v>
      </c>
      <c r="BL98" s="15" t="s">
        <v>139</v>
      </c>
      <c r="BM98" s="15" t="s">
        <v>162</v>
      </c>
    </row>
    <row r="99" spans="2:65" s="11" customFormat="1">
      <c r="B99" s="186"/>
      <c r="C99" s="187"/>
      <c r="D99" s="188" t="s">
        <v>142</v>
      </c>
      <c r="E99" s="189" t="s">
        <v>1</v>
      </c>
      <c r="F99" s="190" t="s">
        <v>158</v>
      </c>
      <c r="G99" s="187"/>
      <c r="H99" s="191">
        <v>275</v>
      </c>
      <c r="I99" s="192"/>
      <c r="J99" s="187"/>
      <c r="K99" s="187"/>
      <c r="L99" s="193"/>
      <c r="M99" s="194"/>
      <c r="N99" s="195"/>
      <c r="O99" s="195"/>
      <c r="P99" s="195"/>
      <c r="Q99" s="195"/>
      <c r="R99" s="195"/>
      <c r="S99" s="195"/>
      <c r="T99" s="196"/>
      <c r="AT99" s="197" t="s">
        <v>142</v>
      </c>
      <c r="AU99" s="197" t="s">
        <v>140</v>
      </c>
      <c r="AV99" s="11" t="s">
        <v>140</v>
      </c>
      <c r="AW99" s="11" t="s">
        <v>31</v>
      </c>
      <c r="AX99" s="11" t="s">
        <v>77</v>
      </c>
      <c r="AY99" s="197" t="s">
        <v>133</v>
      </c>
    </row>
    <row r="100" spans="2:65" s="1" customFormat="1" ht="14.4" customHeight="1">
      <c r="B100" s="32"/>
      <c r="C100" s="174" t="s">
        <v>163</v>
      </c>
      <c r="D100" s="174" t="s">
        <v>135</v>
      </c>
      <c r="E100" s="175" t="s">
        <v>164</v>
      </c>
      <c r="F100" s="176" t="s">
        <v>165</v>
      </c>
      <c r="G100" s="177" t="s">
        <v>156</v>
      </c>
      <c r="H100" s="178">
        <v>10.544</v>
      </c>
      <c r="I100" s="179"/>
      <c r="J100" s="180">
        <f>ROUND(I100*H100,2)</f>
        <v>0</v>
      </c>
      <c r="K100" s="176" t="s">
        <v>1</v>
      </c>
      <c r="L100" s="36"/>
      <c r="M100" s="181" t="s">
        <v>1</v>
      </c>
      <c r="N100" s="182" t="s">
        <v>41</v>
      </c>
      <c r="O100" s="58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AR100" s="15" t="s">
        <v>139</v>
      </c>
      <c r="AT100" s="15" t="s">
        <v>135</v>
      </c>
      <c r="AU100" s="15" t="s">
        <v>140</v>
      </c>
      <c r="AY100" s="15" t="s">
        <v>133</v>
      </c>
      <c r="BE100" s="185">
        <f>IF(N100="základná",J100,0)</f>
        <v>0</v>
      </c>
      <c r="BF100" s="185">
        <f>IF(N100="znížená",J100,0)</f>
        <v>0</v>
      </c>
      <c r="BG100" s="185">
        <f>IF(N100="zákl. prenesená",J100,0)</f>
        <v>0</v>
      </c>
      <c r="BH100" s="185">
        <f>IF(N100="zníž. prenesená",J100,0)</f>
        <v>0</v>
      </c>
      <c r="BI100" s="185">
        <f>IF(N100="nulová",J100,0)</f>
        <v>0</v>
      </c>
      <c r="BJ100" s="15" t="s">
        <v>140</v>
      </c>
      <c r="BK100" s="185">
        <f>ROUND(I100*H100,2)</f>
        <v>0</v>
      </c>
      <c r="BL100" s="15" t="s">
        <v>139</v>
      </c>
      <c r="BM100" s="15" t="s">
        <v>166</v>
      </c>
    </row>
    <row r="101" spans="2:65" s="1" customFormat="1" ht="19.2">
      <c r="B101" s="32"/>
      <c r="C101" s="33"/>
      <c r="D101" s="188" t="s">
        <v>147</v>
      </c>
      <c r="E101" s="33"/>
      <c r="F101" s="198" t="s">
        <v>167</v>
      </c>
      <c r="G101" s="33"/>
      <c r="H101" s="33"/>
      <c r="I101" s="102"/>
      <c r="J101" s="33"/>
      <c r="K101" s="33"/>
      <c r="L101" s="36"/>
      <c r="M101" s="199"/>
      <c r="N101" s="58"/>
      <c r="O101" s="58"/>
      <c r="P101" s="58"/>
      <c r="Q101" s="58"/>
      <c r="R101" s="58"/>
      <c r="S101" s="58"/>
      <c r="T101" s="59"/>
      <c r="AT101" s="15" t="s">
        <v>147</v>
      </c>
      <c r="AU101" s="15" t="s">
        <v>140</v>
      </c>
    </row>
    <row r="102" spans="2:65" s="12" customFormat="1">
      <c r="B102" s="200"/>
      <c r="C102" s="201"/>
      <c r="D102" s="188" t="s">
        <v>142</v>
      </c>
      <c r="E102" s="202" t="s">
        <v>1</v>
      </c>
      <c r="F102" s="203" t="s">
        <v>168</v>
      </c>
      <c r="G102" s="201"/>
      <c r="H102" s="202" t="s">
        <v>1</v>
      </c>
      <c r="I102" s="204"/>
      <c r="J102" s="201"/>
      <c r="K102" s="201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142</v>
      </c>
      <c r="AU102" s="209" t="s">
        <v>140</v>
      </c>
      <c r="AV102" s="12" t="s">
        <v>77</v>
      </c>
      <c r="AW102" s="12" t="s">
        <v>31</v>
      </c>
      <c r="AX102" s="12" t="s">
        <v>69</v>
      </c>
      <c r="AY102" s="209" t="s">
        <v>133</v>
      </c>
    </row>
    <row r="103" spans="2:65" s="11" customFormat="1">
      <c r="B103" s="186"/>
      <c r="C103" s="187"/>
      <c r="D103" s="188" t="s">
        <v>142</v>
      </c>
      <c r="E103" s="189" t="s">
        <v>1</v>
      </c>
      <c r="F103" s="190" t="s">
        <v>169</v>
      </c>
      <c r="G103" s="187"/>
      <c r="H103" s="191">
        <v>5.88</v>
      </c>
      <c r="I103" s="192"/>
      <c r="J103" s="187"/>
      <c r="K103" s="187"/>
      <c r="L103" s="193"/>
      <c r="M103" s="194"/>
      <c r="N103" s="195"/>
      <c r="O103" s="195"/>
      <c r="P103" s="195"/>
      <c r="Q103" s="195"/>
      <c r="R103" s="195"/>
      <c r="S103" s="195"/>
      <c r="T103" s="196"/>
      <c r="AT103" s="197" t="s">
        <v>142</v>
      </c>
      <c r="AU103" s="197" t="s">
        <v>140</v>
      </c>
      <c r="AV103" s="11" t="s">
        <v>140</v>
      </c>
      <c r="AW103" s="11" t="s">
        <v>31</v>
      </c>
      <c r="AX103" s="11" t="s">
        <v>69</v>
      </c>
      <c r="AY103" s="197" t="s">
        <v>133</v>
      </c>
    </row>
    <row r="104" spans="2:65" s="12" customFormat="1">
      <c r="B104" s="200"/>
      <c r="C104" s="201"/>
      <c r="D104" s="188" t="s">
        <v>142</v>
      </c>
      <c r="E104" s="202" t="s">
        <v>1</v>
      </c>
      <c r="F104" s="203" t="s">
        <v>170</v>
      </c>
      <c r="G104" s="201"/>
      <c r="H104" s="202" t="s">
        <v>1</v>
      </c>
      <c r="I104" s="204"/>
      <c r="J104" s="201"/>
      <c r="K104" s="201"/>
      <c r="L104" s="205"/>
      <c r="M104" s="206"/>
      <c r="N104" s="207"/>
      <c r="O104" s="207"/>
      <c r="P104" s="207"/>
      <c r="Q104" s="207"/>
      <c r="R104" s="207"/>
      <c r="S104" s="207"/>
      <c r="T104" s="208"/>
      <c r="AT104" s="209" t="s">
        <v>142</v>
      </c>
      <c r="AU104" s="209" t="s">
        <v>140</v>
      </c>
      <c r="AV104" s="12" t="s">
        <v>77</v>
      </c>
      <c r="AW104" s="12" t="s">
        <v>31</v>
      </c>
      <c r="AX104" s="12" t="s">
        <v>69</v>
      </c>
      <c r="AY104" s="209" t="s">
        <v>133</v>
      </c>
    </row>
    <row r="105" spans="2:65" s="11" customFormat="1">
      <c r="B105" s="186"/>
      <c r="C105" s="187"/>
      <c r="D105" s="188" t="s">
        <v>142</v>
      </c>
      <c r="E105" s="189" t="s">
        <v>1</v>
      </c>
      <c r="F105" s="190" t="s">
        <v>171</v>
      </c>
      <c r="G105" s="187"/>
      <c r="H105" s="191">
        <v>3</v>
      </c>
      <c r="I105" s="192"/>
      <c r="J105" s="187"/>
      <c r="K105" s="187"/>
      <c r="L105" s="193"/>
      <c r="M105" s="194"/>
      <c r="N105" s="195"/>
      <c r="O105" s="195"/>
      <c r="P105" s="195"/>
      <c r="Q105" s="195"/>
      <c r="R105" s="195"/>
      <c r="S105" s="195"/>
      <c r="T105" s="196"/>
      <c r="AT105" s="197" t="s">
        <v>142</v>
      </c>
      <c r="AU105" s="197" t="s">
        <v>140</v>
      </c>
      <c r="AV105" s="11" t="s">
        <v>140</v>
      </c>
      <c r="AW105" s="11" t="s">
        <v>31</v>
      </c>
      <c r="AX105" s="11" t="s">
        <v>69</v>
      </c>
      <c r="AY105" s="197" t="s">
        <v>133</v>
      </c>
    </row>
    <row r="106" spans="2:65" s="12" customFormat="1">
      <c r="B106" s="200"/>
      <c r="C106" s="201"/>
      <c r="D106" s="188" t="s">
        <v>142</v>
      </c>
      <c r="E106" s="202" t="s">
        <v>1</v>
      </c>
      <c r="F106" s="203" t="s">
        <v>172</v>
      </c>
      <c r="G106" s="201"/>
      <c r="H106" s="202" t="s">
        <v>1</v>
      </c>
      <c r="I106" s="204"/>
      <c r="J106" s="201"/>
      <c r="K106" s="201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142</v>
      </c>
      <c r="AU106" s="209" t="s">
        <v>140</v>
      </c>
      <c r="AV106" s="12" t="s">
        <v>77</v>
      </c>
      <c r="AW106" s="12" t="s">
        <v>31</v>
      </c>
      <c r="AX106" s="12" t="s">
        <v>69</v>
      </c>
      <c r="AY106" s="209" t="s">
        <v>133</v>
      </c>
    </row>
    <row r="107" spans="2:65" s="11" customFormat="1">
      <c r="B107" s="186"/>
      <c r="C107" s="187"/>
      <c r="D107" s="188" t="s">
        <v>142</v>
      </c>
      <c r="E107" s="189" t="s">
        <v>1</v>
      </c>
      <c r="F107" s="190" t="s">
        <v>173</v>
      </c>
      <c r="G107" s="187"/>
      <c r="H107" s="191">
        <v>1.6639999999999999</v>
      </c>
      <c r="I107" s="192"/>
      <c r="J107" s="187"/>
      <c r="K107" s="187"/>
      <c r="L107" s="193"/>
      <c r="M107" s="194"/>
      <c r="N107" s="195"/>
      <c r="O107" s="195"/>
      <c r="P107" s="195"/>
      <c r="Q107" s="195"/>
      <c r="R107" s="195"/>
      <c r="S107" s="195"/>
      <c r="T107" s="196"/>
      <c r="AT107" s="197" t="s">
        <v>142</v>
      </c>
      <c r="AU107" s="197" t="s">
        <v>140</v>
      </c>
      <c r="AV107" s="11" t="s">
        <v>140</v>
      </c>
      <c r="AW107" s="11" t="s">
        <v>31</v>
      </c>
      <c r="AX107" s="11" t="s">
        <v>69</v>
      </c>
      <c r="AY107" s="197" t="s">
        <v>133</v>
      </c>
    </row>
    <row r="108" spans="2:65" s="13" customFormat="1">
      <c r="B108" s="210"/>
      <c r="C108" s="211"/>
      <c r="D108" s="188" t="s">
        <v>142</v>
      </c>
      <c r="E108" s="212" t="s">
        <v>1</v>
      </c>
      <c r="F108" s="213" t="s">
        <v>174</v>
      </c>
      <c r="G108" s="211"/>
      <c r="H108" s="214">
        <v>10.544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142</v>
      </c>
      <c r="AU108" s="220" t="s">
        <v>140</v>
      </c>
      <c r="AV108" s="13" t="s">
        <v>139</v>
      </c>
      <c r="AW108" s="13" t="s">
        <v>31</v>
      </c>
      <c r="AX108" s="13" t="s">
        <v>77</v>
      </c>
      <c r="AY108" s="220" t="s">
        <v>133</v>
      </c>
    </row>
    <row r="109" spans="2:65" s="1" customFormat="1" ht="14.4" customHeight="1">
      <c r="B109" s="32"/>
      <c r="C109" s="174" t="s">
        <v>175</v>
      </c>
      <c r="D109" s="174" t="s">
        <v>135</v>
      </c>
      <c r="E109" s="175" t="s">
        <v>176</v>
      </c>
      <c r="F109" s="176" t="s">
        <v>161</v>
      </c>
      <c r="G109" s="177" t="s">
        <v>156</v>
      </c>
      <c r="H109" s="178">
        <v>10.544</v>
      </c>
      <c r="I109" s="179"/>
      <c r="J109" s="180">
        <f>ROUND(I109*H109,2)</f>
        <v>0</v>
      </c>
      <c r="K109" s="176" t="s">
        <v>1</v>
      </c>
      <c r="L109" s="36"/>
      <c r="M109" s="181" t="s">
        <v>1</v>
      </c>
      <c r="N109" s="182" t="s">
        <v>41</v>
      </c>
      <c r="O109" s="58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AR109" s="15" t="s">
        <v>139</v>
      </c>
      <c r="AT109" s="15" t="s">
        <v>135</v>
      </c>
      <c r="AU109" s="15" t="s">
        <v>140</v>
      </c>
      <c r="AY109" s="15" t="s">
        <v>133</v>
      </c>
      <c r="BE109" s="185">
        <f>IF(N109="základná",J109,0)</f>
        <v>0</v>
      </c>
      <c r="BF109" s="185">
        <f>IF(N109="znížená",J109,0)</f>
        <v>0</v>
      </c>
      <c r="BG109" s="185">
        <f>IF(N109="zákl. prenesená",J109,0)</f>
        <v>0</v>
      </c>
      <c r="BH109" s="185">
        <f>IF(N109="zníž. prenesená",J109,0)</f>
        <v>0</v>
      </c>
      <c r="BI109" s="185">
        <f>IF(N109="nulová",J109,0)</f>
        <v>0</v>
      </c>
      <c r="BJ109" s="15" t="s">
        <v>140</v>
      </c>
      <c r="BK109" s="185">
        <f>ROUND(I109*H109,2)</f>
        <v>0</v>
      </c>
      <c r="BL109" s="15" t="s">
        <v>139</v>
      </c>
      <c r="BM109" s="15" t="s">
        <v>177</v>
      </c>
    </row>
    <row r="110" spans="2:65" s="11" customFormat="1">
      <c r="B110" s="186"/>
      <c r="C110" s="187"/>
      <c r="D110" s="188" t="s">
        <v>142</v>
      </c>
      <c r="E110" s="189" t="s">
        <v>1</v>
      </c>
      <c r="F110" s="190" t="s">
        <v>178</v>
      </c>
      <c r="G110" s="187"/>
      <c r="H110" s="191">
        <v>10.544</v>
      </c>
      <c r="I110" s="192"/>
      <c r="J110" s="187"/>
      <c r="K110" s="187"/>
      <c r="L110" s="193"/>
      <c r="M110" s="194"/>
      <c r="N110" s="195"/>
      <c r="O110" s="195"/>
      <c r="P110" s="195"/>
      <c r="Q110" s="195"/>
      <c r="R110" s="195"/>
      <c r="S110" s="195"/>
      <c r="T110" s="196"/>
      <c r="AT110" s="197" t="s">
        <v>142</v>
      </c>
      <c r="AU110" s="197" t="s">
        <v>140</v>
      </c>
      <c r="AV110" s="11" t="s">
        <v>140</v>
      </c>
      <c r="AW110" s="11" t="s">
        <v>31</v>
      </c>
      <c r="AX110" s="11" t="s">
        <v>77</v>
      </c>
      <c r="AY110" s="197" t="s">
        <v>133</v>
      </c>
    </row>
    <row r="111" spans="2:65" s="1" customFormat="1" ht="14.4" customHeight="1">
      <c r="B111" s="32"/>
      <c r="C111" s="174" t="s">
        <v>179</v>
      </c>
      <c r="D111" s="174" t="s">
        <v>135</v>
      </c>
      <c r="E111" s="175" t="s">
        <v>180</v>
      </c>
      <c r="F111" s="176" t="s">
        <v>181</v>
      </c>
      <c r="G111" s="177" t="s">
        <v>156</v>
      </c>
      <c r="H111" s="178">
        <v>89.88</v>
      </c>
      <c r="I111" s="179"/>
      <c r="J111" s="180">
        <f>ROUND(I111*H111,2)</f>
        <v>0</v>
      </c>
      <c r="K111" s="176" t="s">
        <v>1</v>
      </c>
      <c r="L111" s="36"/>
      <c r="M111" s="181" t="s">
        <v>1</v>
      </c>
      <c r="N111" s="182" t="s">
        <v>41</v>
      </c>
      <c r="O111" s="58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AR111" s="15" t="s">
        <v>139</v>
      </c>
      <c r="AT111" s="15" t="s">
        <v>135</v>
      </c>
      <c r="AU111" s="15" t="s">
        <v>140</v>
      </c>
      <c r="AY111" s="15" t="s">
        <v>133</v>
      </c>
      <c r="BE111" s="185">
        <f>IF(N111="základná",J111,0)</f>
        <v>0</v>
      </c>
      <c r="BF111" s="185">
        <f>IF(N111="znížená",J111,0)</f>
        <v>0</v>
      </c>
      <c r="BG111" s="185">
        <f>IF(N111="zákl. prenesená",J111,0)</f>
        <v>0</v>
      </c>
      <c r="BH111" s="185">
        <f>IF(N111="zníž. prenesená",J111,0)</f>
        <v>0</v>
      </c>
      <c r="BI111" s="185">
        <f>IF(N111="nulová",J111,0)</f>
        <v>0</v>
      </c>
      <c r="BJ111" s="15" t="s">
        <v>140</v>
      </c>
      <c r="BK111" s="185">
        <f>ROUND(I111*H111,2)</f>
        <v>0</v>
      </c>
      <c r="BL111" s="15" t="s">
        <v>139</v>
      </c>
      <c r="BM111" s="15" t="s">
        <v>182</v>
      </c>
    </row>
    <row r="112" spans="2:65" s="1" customFormat="1" ht="19.2">
      <c r="B112" s="32"/>
      <c r="C112" s="33"/>
      <c r="D112" s="188" t="s">
        <v>147</v>
      </c>
      <c r="E112" s="33"/>
      <c r="F112" s="198" t="s">
        <v>183</v>
      </c>
      <c r="G112" s="33"/>
      <c r="H112" s="33"/>
      <c r="I112" s="102"/>
      <c r="J112" s="33"/>
      <c r="K112" s="33"/>
      <c r="L112" s="36"/>
      <c r="M112" s="199"/>
      <c r="N112" s="58"/>
      <c r="O112" s="58"/>
      <c r="P112" s="58"/>
      <c r="Q112" s="58"/>
      <c r="R112" s="58"/>
      <c r="S112" s="58"/>
      <c r="T112" s="59"/>
      <c r="AT112" s="15" t="s">
        <v>147</v>
      </c>
      <c r="AU112" s="15" t="s">
        <v>140</v>
      </c>
    </row>
    <row r="113" spans="2:65" s="11" customFormat="1">
      <c r="B113" s="186"/>
      <c r="C113" s="187"/>
      <c r="D113" s="188" t="s">
        <v>142</v>
      </c>
      <c r="E113" s="189" t="s">
        <v>1</v>
      </c>
      <c r="F113" s="190" t="s">
        <v>184</v>
      </c>
      <c r="G113" s="187"/>
      <c r="H113" s="191">
        <v>89.88</v>
      </c>
      <c r="I113" s="192"/>
      <c r="J113" s="187"/>
      <c r="K113" s="187"/>
      <c r="L113" s="193"/>
      <c r="M113" s="194"/>
      <c r="N113" s="195"/>
      <c r="O113" s="195"/>
      <c r="P113" s="195"/>
      <c r="Q113" s="195"/>
      <c r="R113" s="195"/>
      <c r="S113" s="195"/>
      <c r="T113" s="196"/>
      <c r="AT113" s="197" t="s">
        <v>142</v>
      </c>
      <c r="AU113" s="197" t="s">
        <v>140</v>
      </c>
      <c r="AV113" s="11" t="s">
        <v>140</v>
      </c>
      <c r="AW113" s="11" t="s">
        <v>31</v>
      </c>
      <c r="AX113" s="11" t="s">
        <v>77</v>
      </c>
      <c r="AY113" s="197" t="s">
        <v>133</v>
      </c>
    </row>
    <row r="114" spans="2:65" s="1" customFormat="1" ht="14.4" customHeight="1">
      <c r="B114" s="32"/>
      <c r="C114" s="174" t="s">
        <v>185</v>
      </c>
      <c r="D114" s="174" t="s">
        <v>135</v>
      </c>
      <c r="E114" s="175" t="s">
        <v>186</v>
      </c>
      <c r="F114" s="176" t="s">
        <v>187</v>
      </c>
      <c r="G114" s="177" t="s">
        <v>156</v>
      </c>
      <c r="H114" s="178">
        <v>89.88</v>
      </c>
      <c r="I114" s="179"/>
      <c r="J114" s="180">
        <f>ROUND(I114*H114,2)</f>
        <v>0</v>
      </c>
      <c r="K114" s="176" t="s">
        <v>1</v>
      </c>
      <c r="L114" s="36"/>
      <c r="M114" s="181" t="s">
        <v>1</v>
      </c>
      <c r="N114" s="182" t="s">
        <v>41</v>
      </c>
      <c r="O114" s="58"/>
      <c r="P114" s="183">
        <f>O114*H114</f>
        <v>0</v>
      </c>
      <c r="Q114" s="183">
        <v>0</v>
      </c>
      <c r="R114" s="183">
        <f>Q114*H114</f>
        <v>0</v>
      </c>
      <c r="S114" s="183">
        <v>0</v>
      </c>
      <c r="T114" s="184">
        <f>S114*H114</f>
        <v>0</v>
      </c>
      <c r="AR114" s="15" t="s">
        <v>139</v>
      </c>
      <c r="AT114" s="15" t="s">
        <v>135</v>
      </c>
      <c r="AU114" s="15" t="s">
        <v>140</v>
      </c>
      <c r="AY114" s="15" t="s">
        <v>133</v>
      </c>
      <c r="BE114" s="185">
        <f>IF(N114="základná",J114,0)</f>
        <v>0</v>
      </c>
      <c r="BF114" s="185">
        <f>IF(N114="znížená",J114,0)</f>
        <v>0</v>
      </c>
      <c r="BG114" s="185">
        <f>IF(N114="zákl. prenesená",J114,0)</f>
        <v>0</v>
      </c>
      <c r="BH114" s="185">
        <f>IF(N114="zníž. prenesená",J114,0)</f>
        <v>0</v>
      </c>
      <c r="BI114" s="185">
        <f>IF(N114="nulová",J114,0)</f>
        <v>0</v>
      </c>
      <c r="BJ114" s="15" t="s">
        <v>140</v>
      </c>
      <c r="BK114" s="185">
        <f>ROUND(I114*H114,2)</f>
        <v>0</v>
      </c>
      <c r="BL114" s="15" t="s">
        <v>139</v>
      </c>
      <c r="BM114" s="15" t="s">
        <v>188</v>
      </c>
    </row>
    <row r="115" spans="2:65" s="11" customFormat="1">
      <c r="B115" s="186"/>
      <c r="C115" s="187"/>
      <c r="D115" s="188" t="s">
        <v>142</v>
      </c>
      <c r="E115" s="189" t="s">
        <v>1</v>
      </c>
      <c r="F115" s="190" t="s">
        <v>184</v>
      </c>
      <c r="G115" s="187"/>
      <c r="H115" s="191">
        <v>89.88</v>
      </c>
      <c r="I115" s="192"/>
      <c r="J115" s="187"/>
      <c r="K115" s="187"/>
      <c r="L115" s="193"/>
      <c r="M115" s="194"/>
      <c r="N115" s="195"/>
      <c r="O115" s="195"/>
      <c r="P115" s="195"/>
      <c r="Q115" s="195"/>
      <c r="R115" s="195"/>
      <c r="S115" s="195"/>
      <c r="T115" s="196"/>
      <c r="AT115" s="197" t="s">
        <v>142</v>
      </c>
      <c r="AU115" s="197" t="s">
        <v>140</v>
      </c>
      <c r="AV115" s="11" t="s">
        <v>140</v>
      </c>
      <c r="AW115" s="11" t="s">
        <v>31</v>
      </c>
      <c r="AX115" s="11" t="s">
        <v>77</v>
      </c>
      <c r="AY115" s="197" t="s">
        <v>133</v>
      </c>
    </row>
    <row r="116" spans="2:65" s="1" customFormat="1" ht="14.4" customHeight="1">
      <c r="B116" s="32"/>
      <c r="C116" s="174" t="s">
        <v>189</v>
      </c>
      <c r="D116" s="174" t="s">
        <v>135</v>
      </c>
      <c r="E116" s="175" t="s">
        <v>190</v>
      </c>
      <c r="F116" s="176" t="s">
        <v>191</v>
      </c>
      <c r="G116" s="177" t="s">
        <v>156</v>
      </c>
      <c r="H116" s="178">
        <v>45</v>
      </c>
      <c r="I116" s="179"/>
      <c r="J116" s="180">
        <f>ROUND(I116*H116,2)</f>
        <v>0</v>
      </c>
      <c r="K116" s="176" t="s">
        <v>1</v>
      </c>
      <c r="L116" s="36"/>
      <c r="M116" s="181" t="s">
        <v>1</v>
      </c>
      <c r="N116" s="182" t="s">
        <v>41</v>
      </c>
      <c r="O116" s="58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AR116" s="15" t="s">
        <v>139</v>
      </c>
      <c r="AT116" s="15" t="s">
        <v>135</v>
      </c>
      <c r="AU116" s="15" t="s">
        <v>140</v>
      </c>
      <c r="AY116" s="15" t="s">
        <v>133</v>
      </c>
      <c r="BE116" s="185">
        <f>IF(N116="základná",J116,0)</f>
        <v>0</v>
      </c>
      <c r="BF116" s="185">
        <f>IF(N116="znížená",J116,0)</f>
        <v>0</v>
      </c>
      <c r="BG116" s="185">
        <f>IF(N116="zákl. prenesená",J116,0)</f>
        <v>0</v>
      </c>
      <c r="BH116" s="185">
        <f>IF(N116="zníž. prenesená",J116,0)</f>
        <v>0</v>
      </c>
      <c r="BI116" s="185">
        <f>IF(N116="nulová",J116,0)</f>
        <v>0</v>
      </c>
      <c r="BJ116" s="15" t="s">
        <v>140</v>
      </c>
      <c r="BK116" s="185">
        <f>ROUND(I116*H116,2)</f>
        <v>0</v>
      </c>
      <c r="BL116" s="15" t="s">
        <v>139</v>
      </c>
      <c r="BM116" s="15" t="s">
        <v>192</v>
      </c>
    </row>
    <row r="117" spans="2:65" s="1" customFormat="1" ht="19.2">
      <c r="B117" s="32"/>
      <c r="C117" s="33"/>
      <c r="D117" s="188" t="s">
        <v>147</v>
      </c>
      <c r="E117" s="33"/>
      <c r="F117" s="198" t="s">
        <v>193</v>
      </c>
      <c r="G117" s="33"/>
      <c r="H117" s="33"/>
      <c r="I117" s="102"/>
      <c r="J117" s="33"/>
      <c r="K117" s="33"/>
      <c r="L117" s="36"/>
      <c r="M117" s="199"/>
      <c r="N117" s="58"/>
      <c r="O117" s="58"/>
      <c r="P117" s="58"/>
      <c r="Q117" s="58"/>
      <c r="R117" s="58"/>
      <c r="S117" s="58"/>
      <c r="T117" s="59"/>
      <c r="AT117" s="15" t="s">
        <v>147</v>
      </c>
      <c r="AU117" s="15" t="s">
        <v>140</v>
      </c>
    </row>
    <row r="118" spans="2:65" s="11" customFormat="1">
      <c r="B118" s="186"/>
      <c r="C118" s="187"/>
      <c r="D118" s="188" t="s">
        <v>142</v>
      </c>
      <c r="E118" s="189" t="s">
        <v>1</v>
      </c>
      <c r="F118" s="190" t="s">
        <v>194</v>
      </c>
      <c r="G118" s="187"/>
      <c r="H118" s="191">
        <v>45</v>
      </c>
      <c r="I118" s="192"/>
      <c r="J118" s="187"/>
      <c r="K118" s="187"/>
      <c r="L118" s="193"/>
      <c r="M118" s="194"/>
      <c r="N118" s="195"/>
      <c r="O118" s="195"/>
      <c r="P118" s="195"/>
      <c r="Q118" s="195"/>
      <c r="R118" s="195"/>
      <c r="S118" s="195"/>
      <c r="T118" s="196"/>
      <c r="AT118" s="197" t="s">
        <v>142</v>
      </c>
      <c r="AU118" s="197" t="s">
        <v>140</v>
      </c>
      <c r="AV118" s="11" t="s">
        <v>140</v>
      </c>
      <c r="AW118" s="11" t="s">
        <v>31</v>
      </c>
      <c r="AX118" s="11" t="s">
        <v>77</v>
      </c>
      <c r="AY118" s="197" t="s">
        <v>133</v>
      </c>
    </row>
    <row r="119" spans="2:65" s="1" customFormat="1" ht="14.4" customHeight="1">
      <c r="B119" s="32"/>
      <c r="C119" s="174" t="s">
        <v>195</v>
      </c>
      <c r="D119" s="174" t="s">
        <v>135</v>
      </c>
      <c r="E119" s="175" t="s">
        <v>196</v>
      </c>
      <c r="F119" s="176" t="s">
        <v>197</v>
      </c>
      <c r="G119" s="177" t="s">
        <v>156</v>
      </c>
      <c r="H119" s="178">
        <v>45</v>
      </c>
      <c r="I119" s="179"/>
      <c r="J119" s="180">
        <f>ROUND(I119*H119,2)</f>
        <v>0</v>
      </c>
      <c r="K119" s="176" t="s">
        <v>1</v>
      </c>
      <c r="L119" s="36"/>
      <c r="M119" s="181" t="s">
        <v>1</v>
      </c>
      <c r="N119" s="182" t="s">
        <v>41</v>
      </c>
      <c r="O119" s="58"/>
      <c r="P119" s="183">
        <f>O119*H119</f>
        <v>0</v>
      </c>
      <c r="Q119" s="183">
        <v>0</v>
      </c>
      <c r="R119" s="183">
        <f>Q119*H119</f>
        <v>0</v>
      </c>
      <c r="S119" s="183">
        <v>0</v>
      </c>
      <c r="T119" s="184">
        <f>S119*H119</f>
        <v>0</v>
      </c>
      <c r="AR119" s="15" t="s">
        <v>139</v>
      </c>
      <c r="AT119" s="15" t="s">
        <v>135</v>
      </c>
      <c r="AU119" s="15" t="s">
        <v>140</v>
      </c>
      <c r="AY119" s="15" t="s">
        <v>133</v>
      </c>
      <c r="BE119" s="185">
        <f>IF(N119="základná",J119,0)</f>
        <v>0</v>
      </c>
      <c r="BF119" s="185">
        <f>IF(N119="znížená",J119,0)</f>
        <v>0</v>
      </c>
      <c r="BG119" s="185">
        <f>IF(N119="zákl. prenesená",J119,0)</f>
        <v>0</v>
      </c>
      <c r="BH119" s="185">
        <f>IF(N119="zníž. prenesená",J119,0)</f>
        <v>0</v>
      </c>
      <c r="BI119" s="185">
        <f>IF(N119="nulová",J119,0)</f>
        <v>0</v>
      </c>
      <c r="BJ119" s="15" t="s">
        <v>140</v>
      </c>
      <c r="BK119" s="185">
        <f>ROUND(I119*H119,2)</f>
        <v>0</v>
      </c>
      <c r="BL119" s="15" t="s">
        <v>139</v>
      </c>
      <c r="BM119" s="15" t="s">
        <v>198</v>
      </c>
    </row>
    <row r="120" spans="2:65" s="11" customFormat="1">
      <c r="B120" s="186"/>
      <c r="C120" s="187"/>
      <c r="D120" s="188" t="s">
        <v>142</v>
      </c>
      <c r="E120" s="189" t="s">
        <v>1</v>
      </c>
      <c r="F120" s="190" t="s">
        <v>194</v>
      </c>
      <c r="G120" s="187"/>
      <c r="H120" s="191">
        <v>45</v>
      </c>
      <c r="I120" s="192"/>
      <c r="J120" s="187"/>
      <c r="K120" s="187"/>
      <c r="L120" s="193"/>
      <c r="M120" s="194"/>
      <c r="N120" s="195"/>
      <c r="O120" s="195"/>
      <c r="P120" s="195"/>
      <c r="Q120" s="195"/>
      <c r="R120" s="195"/>
      <c r="S120" s="195"/>
      <c r="T120" s="196"/>
      <c r="AT120" s="197" t="s">
        <v>142</v>
      </c>
      <c r="AU120" s="197" t="s">
        <v>140</v>
      </c>
      <c r="AV120" s="11" t="s">
        <v>140</v>
      </c>
      <c r="AW120" s="11" t="s">
        <v>31</v>
      </c>
      <c r="AX120" s="11" t="s">
        <v>77</v>
      </c>
      <c r="AY120" s="197" t="s">
        <v>133</v>
      </c>
    </row>
    <row r="121" spans="2:65" s="1" customFormat="1" ht="20.399999999999999" customHeight="1">
      <c r="B121" s="32"/>
      <c r="C121" s="174" t="s">
        <v>199</v>
      </c>
      <c r="D121" s="174" t="s">
        <v>135</v>
      </c>
      <c r="E121" s="175" t="s">
        <v>200</v>
      </c>
      <c r="F121" s="176" t="s">
        <v>201</v>
      </c>
      <c r="G121" s="177" t="s">
        <v>156</v>
      </c>
      <c r="H121" s="178">
        <v>382.68</v>
      </c>
      <c r="I121" s="179"/>
      <c r="J121" s="180">
        <f>ROUND(I121*H121,2)</f>
        <v>0</v>
      </c>
      <c r="K121" s="176" t="s">
        <v>138</v>
      </c>
      <c r="L121" s="36"/>
      <c r="M121" s="181" t="s">
        <v>1</v>
      </c>
      <c r="N121" s="182" t="s">
        <v>41</v>
      </c>
      <c r="O121" s="58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AR121" s="15" t="s">
        <v>139</v>
      </c>
      <c r="AT121" s="15" t="s">
        <v>135</v>
      </c>
      <c r="AU121" s="15" t="s">
        <v>140</v>
      </c>
      <c r="AY121" s="15" t="s">
        <v>133</v>
      </c>
      <c r="BE121" s="185">
        <f>IF(N121="základná",J121,0)</f>
        <v>0</v>
      </c>
      <c r="BF121" s="185">
        <f>IF(N121="znížená",J121,0)</f>
        <v>0</v>
      </c>
      <c r="BG121" s="185">
        <f>IF(N121="zákl. prenesená",J121,0)</f>
        <v>0</v>
      </c>
      <c r="BH121" s="185">
        <f>IF(N121="zníž. prenesená",J121,0)</f>
        <v>0</v>
      </c>
      <c r="BI121" s="185">
        <f>IF(N121="nulová",J121,0)</f>
        <v>0</v>
      </c>
      <c r="BJ121" s="15" t="s">
        <v>140</v>
      </c>
      <c r="BK121" s="185">
        <f>ROUND(I121*H121,2)</f>
        <v>0</v>
      </c>
      <c r="BL121" s="15" t="s">
        <v>139</v>
      </c>
      <c r="BM121" s="15" t="s">
        <v>202</v>
      </c>
    </row>
    <row r="122" spans="2:65" s="1" customFormat="1" ht="28.8">
      <c r="B122" s="32"/>
      <c r="C122" s="33"/>
      <c r="D122" s="188" t="s">
        <v>147</v>
      </c>
      <c r="E122" s="33"/>
      <c r="F122" s="198" t="s">
        <v>203</v>
      </c>
      <c r="G122" s="33"/>
      <c r="H122" s="33"/>
      <c r="I122" s="102"/>
      <c r="J122" s="33"/>
      <c r="K122" s="33"/>
      <c r="L122" s="36"/>
      <c r="M122" s="199"/>
      <c r="N122" s="58"/>
      <c r="O122" s="58"/>
      <c r="P122" s="58"/>
      <c r="Q122" s="58"/>
      <c r="R122" s="58"/>
      <c r="S122" s="58"/>
      <c r="T122" s="59"/>
      <c r="AT122" s="15" t="s">
        <v>147</v>
      </c>
      <c r="AU122" s="15" t="s">
        <v>140</v>
      </c>
    </row>
    <row r="123" spans="2:65" s="11" customFormat="1">
      <c r="B123" s="186"/>
      <c r="C123" s="187"/>
      <c r="D123" s="188" t="s">
        <v>142</v>
      </c>
      <c r="E123" s="189" t="s">
        <v>1</v>
      </c>
      <c r="F123" s="190" t="s">
        <v>204</v>
      </c>
      <c r="G123" s="187"/>
      <c r="H123" s="191">
        <v>382.68</v>
      </c>
      <c r="I123" s="192"/>
      <c r="J123" s="187"/>
      <c r="K123" s="187"/>
      <c r="L123" s="193"/>
      <c r="M123" s="194"/>
      <c r="N123" s="195"/>
      <c r="O123" s="195"/>
      <c r="P123" s="195"/>
      <c r="Q123" s="195"/>
      <c r="R123" s="195"/>
      <c r="S123" s="195"/>
      <c r="T123" s="196"/>
      <c r="AT123" s="197" t="s">
        <v>142</v>
      </c>
      <c r="AU123" s="197" t="s">
        <v>140</v>
      </c>
      <c r="AV123" s="11" t="s">
        <v>140</v>
      </c>
      <c r="AW123" s="11" t="s">
        <v>31</v>
      </c>
      <c r="AX123" s="11" t="s">
        <v>77</v>
      </c>
      <c r="AY123" s="197" t="s">
        <v>133</v>
      </c>
    </row>
    <row r="124" spans="2:65" s="1" customFormat="1" ht="20.399999999999999" customHeight="1">
      <c r="B124" s="32"/>
      <c r="C124" s="174" t="s">
        <v>205</v>
      </c>
      <c r="D124" s="174" t="s">
        <v>135</v>
      </c>
      <c r="E124" s="175" t="s">
        <v>206</v>
      </c>
      <c r="F124" s="176" t="s">
        <v>207</v>
      </c>
      <c r="G124" s="177" t="s">
        <v>156</v>
      </c>
      <c r="H124" s="178">
        <v>1161.18</v>
      </c>
      <c r="I124" s="179"/>
      <c r="J124" s="180">
        <f>ROUND(I124*H124,2)</f>
        <v>0</v>
      </c>
      <c r="K124" s="176" t="s">
        <v>138</v>
      </c>
      <c r="L124" s="36"/>
      <c r="M124" s="181" t="s">
        <v>1</v>
      </c>
      <c r="N124" s="182" t="s">
        <v>41</v>
      </c>
      <c r="O124" s="58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AR124" s="15" t="s">
        <v>139</v>
      </c>
      <c r="AT124" s="15" t="s">
        <v>135</v>
      </c>
      <c r="AU124" s="15" t="s">
        <v>140</v>
      </c>
      <c r="AY124" s="15" t="s">
        <v>133</v>
      </c>
      <c r="BE124" s="185">
        <f>IF(N124="základná",J124,0)</f>
        <v>0</v>
      </c>
      <c r="BF124" s="185">
        <f>IF(N124="znížená",J124,0)</f>
        <v>0</v>
      </c>
      <c r="BG124" s="185">
        <f>IF(N124="zákl. prenesená",J124,0)</f>
        <v>0</v>
      </c>
      <c r="BH124" s="185">
        <f>IF(N124="zníž. prenesená",J124,0)</f>
        <v>0</v>
      </c>
      <c r="BI124" s="185">
        <f>IF(N124="nulová",J124,0)</f>
        <v>0</v>
      </c>
      <c r="BJ124" s="15" t="s">
        <v>140</v>
      </c>
      <c r="BK124" s="185">
        <f>ROUND(I124*H124,2)</f>
        <v>0</v>
      </c>
      <c r="BL124" s="15" t="s">
        <v>139</v>
      </c>
      <c r="BM124" s="15" t="s">
        <v>208</v>
      </c>
    </row>
    <row r="125" spans="2:65" s="11" customFormat="1">
      <c r="B125" s="186"/>
      <c r="C125" s="187"/>
      <c r="D125" s="188" t="s">
        <v>142</v>
      </c>
      <c r="E125" s="189" t="s">
        <v>1</v>
      </c>
      <c r="F125" s="190" t="s">
        <v>209</v>
      </c>
      <c r="G125" s="187"/>
      <c r="H125" s="191">
        <v>387.06</v>
      </c>
      <c r="I125" s="192"/>
      <c r="J125" s="187"/>
      <c r="K125" s="187"/>
      <c r="L125" s="193"/>
      <c r="M125" s="194"/>
      <c r="N125" s="195"/>
      <c r="O125" s="195"/>
      <c r="P125" s="195"/>
      <c r="Q125" s="195"/>
      <c r="R125" s="195"/>
      <c r="S125" s="195"/>
      <c r="T125" s="196"/>
      <c r="AT125" s="197" t="s">
        <v>142</v>
      </c>
      <c r="AU125" s="197" t="s">
        <v>140</v>
      </c>
      <c r="AV125" s="11" t="s">
        <v>140</v>
      </c>
      <c r="AW125" s="11" t="s">
        <v>31</v>
      </c>
      <c r="AX125" s="11" t="s">
        <v>77</v>
      </c>
      <c r="AY125" s="197" t="s">
        <v>133</v>
      </c>
    </row>
    <row r="126" spans="2:65" s="11" customFormat="1">
      <c r="B126" s="186"/>
      <c r="C126" s="187"/>
      <c r="D126" s="188" t="s">
        <v>142</v>
      </c>
      <c r="E126" s="187"/>
      <c r="F126" s="190" t="s">
        <v>210</v>
      </c>
      <c r="G126" s="187"/>
      <c r="H126" s="191">
        <v>1161.18</v>
      </c>
      <c r="I126" s="192"/>
      <c r="J126" s="187"/>
      <c r="K126" s="187"/>
      <c r="L126" s="193"/>
      <c r="M126" s="194"/>
      <c r="N126" s="195"/>
      <c r="O126" s="195"/>
      <c r="P126" s="195"/>
      <c r="Q126" s="195"/>
      <c r="R126" s="195"/>
      <c r="S126" s="195"/>
      <c r="T126" s="196"/>
      <c r="AT126" s="197" t="s">
        <v>142</v>
      </c>
      <c r="AU126" s="197" t="s">
        <v>140</v>
      </c>
      <c r="AV126" s="11" t="s">
        <v>140</v>
      </c>
      <c r="AW126" s="11" t="s">
        <v>4</v>
      </c>
      <c r="AX126" s="11" t="s">
        <v>77</v>
      </c>
      <c r="AY126" s="197" t="s">
        <v>133</v>
      </c>
    </row>
    <row r="127" spans="2:65" s="1" customFormat="1" ht="14.4" customHeight="1">
      <c r="B127" s="32"/>
      <c r="C127" s="174" t="s">
        <v>211</v>
      </c>
      <c r="D127" s="174" t="s">
        <v>135</v>
      </c>
      <c r="E127" s="175" t="s">
        <v>212</v>
      </c>
      <c r="F127" s="176" t="s">
        <v>213</v>
      </c>
      <c r="G127" s="177" t="s">
        <v>156</v>
      </c>
      <c r="H127" s="178">
        <v>20</v>
      </c>
      <c r="I127" s="179"/>
      <c r="J127" s="180">
        <f>ROUND(I127*H127,2)</f>
        <v>0</v>
      </c>
      <c r="K127" s="176" t="s">
        <v>1</v>
      </c>
      <c r="L127" s="36"/>
      <c r="M127" s="181" t="s">
        <v>1</v>
      </c>
      <c r="N127" s="182" t="s">
        <v>41</v>
      </c>
      <c r="O127" s="58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AR127" s="15" t="s">
        <v>139</v>
      </c>
      <c r="AT127" s="15" t="s">
        <v>135</v>
      </c>
      <c r="AU127" s="15" t="s">
        <v>140</v>
      </c>
      <c r="AY127" s="15" t="s">
        <v>133</v>
      </c>
      <c r="BE127" s="185">
        <f>IF(N127="základná",J127,0)</f>
        <v>0</v>
      </c>
      <c r="BF127" s="185">
        <f>IF(N127="znížená",J127,0)</f>
        <v>0</v>
      </c>
      <c r="BG127" s="185">
        <f>IF(N127="zákl. prenesená",J127,0)</f>
        <v>0</v>
      </c>
      <c r="BH127" s="185">
        <f>IF(N127="zníž. prenesená",J127,0)</f>
        <v>0</v>
      </c>
      <c r="BI127" s="185">
        <f>IF(N127="nulová",J127,0)</f>
        <v>0</v>
      </c>
      <c r="BJ127" s="15" t="s">
        <v>140</v>
      </c>
      <c r="BK127" s="185">
        <f>ROUND(I127*H127,2)</f>
        <v>0</v>
      </c>
      <c r="BL127" s="15" t="s">
        <v>139</v>
      </c>
      <c r="BM127" s="15" t="s">
        <v>214</v>
      </c>
    </row>
    <row r="128" spans="2:65" s="11" customFormat="1">
      <c r="B128" s="186"/>
      <c r="C128" s="187"/>
      <c r="D128" s="188" t="s">
        <v>142</v>
      </c>
      <c r="E128" s="189" t="s">
        <v>1</v>
      </c>
      <c r="F128" s="190" t="s">
        <v>215</v>
      </c>
      <c r="G128" s="187"/>
      <c r="H128" s="191">
        <v>20</v>
      </c>
      <c r="I128" s="192"/>
      <c r="J128" s="187"/>
      <c r="K128" s="187"/>
      <c r="L128" s="193"/>
      <c r="M128" s="194"/>
      <c r="N128" s="195"/>
      <c r="O128" s="195"/>
      <c r="P128" s="195"/>
      <c r="Q128" s="195"/>
      <c r="R128" s="195"/>
      <c r="S128" s="195"/>
      <c r="T128" s="196"/>
      <c r="AT128" s="197" t="s">
        <v>142</v>
      </c>
      <c r="AU128" s="197" t="s">
        <v>140</v>
      </c>
      <c r="AV128" s="11" t="s">
        <v>140</v>
      </c>
      <c r="AW128" s="11" t="s">
        <v>31</v>
      </c>
      <c r="AX128" s="11" t="s">
        <v>77</v>
      </c>
      <c r="AY128" s="197" t="s">
        <v>133</v>
      </c>
    </row>
    <row r="129" spans="2:65" s="1" customFormat="1" ht="14.4" customHeight="1">
      <c r="B129" s="32"/>
      <c r="C129" s="174" t="s">
        <v>216</v>
      </c>
      <c r="D129" s="174" t="s">
        <v>135</v>
      </c>
      <c r="E129" s="175" t="s">
        <v>217</v>
      </c>
      <c r="F129" s="176" t="s">
        <v>218</v>
      </c>
      <c r="G129" s="177" t="s">
        <v>156</v>
      </c>
      <c r="H129" s="178">
        <v>7.2</v>
      </c>
      <c r="I129" s="179"/>
      <c r="J129" s="180">
        <f>ROUND(I129*H129,2)</f>
        <v>0</v>
      </c>
      <c r="K129" s="176" t="s">
        <v>1</v>
      </c>
      <c r="L129" s="36"/>
      <c r="M129" s="181" t="s">
        <v>1</v>
      </c>
      <c r="N129" s="182" t="s">
        <v>41</v>
      </c>
      <c r="O129" s="58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AR129" s="15" t="s">
        <v>139</v>
      </c>
      <c r="AT129" s="15" t="s">
        <v>135</v>
      </c>
      <c r="AU129" s="15" t="s">
        <v>140</v>
      </c>
      <c r="AY129" s="15" t="s">
        <v>133</v>
      </c>
      <c r="BE129" s="185">
        <f>IF(N129="základná",J129,0)</f>
        <v>0</v>
      </c>
      <c r="BF129" s="185">
        <f>IF(N129="znížená",J129,0)</f>
        <v>0</v>
      </c>
      <c r="BG129" s="185">
        <f>IF(N129="zákl. prenesená",J129,0)</f>
        <v>0</v>
      </c>
      <c r="BH129" s="185">
        <f>IF(N129="zníž. prenesená",J129,0)</f>
        <v>0</v>
      </c>
      <c r="BI129" s="185">
        <f>IF(N129="nulová",J129,0)</f>
        <v>0</v>
      </c>
      <c r="BJ129" s="15" t="s">
        <v>140</v>
      </c>
      <c r="BK129" s="185">
        <f>ROUND(I129*H129,2)</f>
        <v>0</v>
      </c>
      <c r="BL129" s="15" t="s">
        <v>139</v>
      </c>
      <c r="BM129" s="15" t="s">
        <v>219</v>
      </c>
    </row>
    <row r="130" spans="2:65" s="12" customFormat="1">
      <c r="B130" s="200"/>
      <c r="C130" s="201"/>
      <c r="D130" s="188" t="s">
        <v>142</v>
      </c>
      <c r="E130" s="202" t="s">
        <v>1</v>
      </c>
      <c r="F130" s="203" t="s">
        <v>170</v>
      </c>
      <c r="G130" s="201"/>
      <c r="H130" s="202" t="s">
        <v>1</v>
      </c>
      <c r="I130" s="204"/>
      <c r="J130" s="201"/>
      <c r="K130" s="201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142</v>
      </c>
      <c r="AU130" s="209" t="s">
        <v>140</v>
      </c>
      <c r="AV130" s="12" t="s">
        <v>77</v>
      </c>
      <c r="AW130" s="12" t="s">
        <v>31</v>
      </c>
      <c r="AX130" s="12" t="s">
        <v>69</v>
      </c>
      <c r="AY130" s="209" t="s">
        <v>133</v>
      </c>
    </row>
    <row r="131" spans="2:65" s="11" customFormat="1">
      <c r="B131" s="186"/>
      <c r="C131" s="187"/>
      <c r="D131" s="188" t="s">
        <v>142</v>
      </c>
      <c r="E131" s="189" t="s">
        <v>1</v>
      </c>
      <c r="F131" s="190" t="s">
        <v>220</v>
      </c>
      <c r="G131" s="187"/>
      <c r="H131" s="191">
        <v>4.8</v>
      </c>
      <c r="I131" s="192"/>
      <c r="J131" s="187"/>
      <c r="K131" s="187"/>
      <c r="L131" s="193"/>
      <c r="M131" s="194"/>
      <c r="N131" s="195"/>
      <c r="O131" s="195"/>
      <c r="P131" s="195"/>
      <c r="Q131" s="195"/>
      <c r="R131" s="195"/>
      <c r="S131" s="195"/>
      <c r="T131" s="196"/>
      <c r="AT131" s="197" t="s">
        <v>142</v>
      </c>
      <c r="AU131" s="197" t="s">
        <v>140</v>
      </c>
      <c r="AV131" s="11" t="s">
        <v>140</v>
      </c>
      <c r="AW131" s="11" t="s">
        <v>31</v>
      </c>
      <c r="AX131" s="11" t="s">
        <v>69</v>
      </c>
      <c r="AY131" s="197" t="s">
        <v>133</v>
      </c>
    </row>
    <row r="132" spans="2:65" s="12" customFormat="1">
      <c r="B132" s="200"/>
      <c r="C132" s="201"/>
      <c r="D132" s="188" t="s">
        <v>142</v>
      </c>
      <c r="E132" s="202" t="s">
        <v>1</v>
      </c>
      <c r="F132" s="203" t="s">
        <v>221</v>
      </c>
      <c r="G132" s="201"/>
      <c r="H132" s="202" t="s">
        <v>1</v>
      </c>
      <c r="I132" s="204"/>
      <c r="J132" s="201"/>
      <c r="K132" s="201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142</v>
      </c>
      <c r="AU132" s="209" t="s">
        <v>140</v>
      </c>
      <c r="AV132" s="12" t="s">
        <v>77</v>
      </c>
      <c r="AW132" s="12" t="s">
        <v>31</v>
      </c>
      <c r="AX132" s="12" t="s">
        <v>69</v>
      </c>
      <c r="AY132" s="209" t="s">
        <v>133</v>
      </c>
    </row>
    <row r="133" spans="2:65" s="11" customFormat="1">
      <c r="B133" s="186"/>
      <c r="C133" s="187"/>
      <c r="D133" s="188" t="s">
        <v>142</v>
      </c>
      <c r="E133" s="189" t="s">
        <v>1</v>
      </c>
      <c r="F133" s="190" t="s">
        <v>222</v>
      </c>
      <c r="G133" s="187"/>
      <c r="H133" s="191">
        <v>2.4</v>
      </c>
      <c r="I133" s="192"/>
      <c r="J133" s="187"/>
      <c r="K133" s="187"/>
      <c r="L133" s="193"/>
      <c r="M133" s="194"/>
      <c r="N133" s="195"/>
      <c r="O133" s="195"/>
      <c r="P133" s="195"/>
      <c r="Q133" s="195"/>
      <c r="R133" s="195"/>
      <c r="S133" s="195"/>
      <c r="T133" s="196"/>
      <c r="AT133" s="197" t="s">
        <v>142</v>
      </c>
      <c r="AU133" s="197" t="s">
        <v>140</v>
      </c>
      <c r="AV133" s="11" t="s">
        <v>140</v>
      </c>
      <c r="AW133" s="11" t="s">
        <v>31</v>
      </c>
      <c r="AX133" s="11" t="s">
        <v>69</v>
      </c>
      <c r="AY133" s="197" t="s">
        <v>133</v>
      </c>
    </row>
    <row r="134" spans="2:65" s="13" customFormat="1">
      <c r="B134" s="210"/>
      <c r="C134" s="211"/>
      <c r="D134" s="188" t="s">
        <v>142</v>
      </c>
      <c r="E134" s="212" t="s">
        <v>1</v>
      </c>
      <c r="F134" s="213" t="s">
        <v>174</v>
      </c>
      <c r="G134" s="211"/>
      <c r="H134" s="214">
        <v>7.2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142</v>
      </c>
      <c r="AU134" s="220" t="s">
        <v>140</v>
      </c>
      <c r="AV134" s="13" t="s">
        <v>139</v>
      </c>
      <c r="AW134" s="13" t="s">
        <v>31</v>
      </c>
      <c r="AX134" s="13" t="s">
        <v>77</v>
      </c>
      <c r="AY134" s="220" t="s">
        <v>133</v>
      </c>
    </row>
    <row r="135" spans="2:65" s="10" customFormat="1" ht="22.8" customHeight="1">
      <c r="B135" s="158"/>
      <c r="C135" s="159"/>
      <c r="D135" s="160" t="s">
        <v>68</v>
      </c>
      <c r="E135" s="172" t="s">
        <v>140</v>
      </c>
      <c r="F135" s="172" t="s">
        <v>223</v>
      </c>
      <c r="G135" s="159"/>
      <c r="H135" s="159"/>
      <c r="I135" s="162"/>
      <c r="J135" s="173">
        <f>BK135</f>
        <v>0</v>
      </c>
      <c r="K135" s="159"/>
      <c r="L135" s="164"/>
      <c r="M135" s="165"/>
      <c r="N135" s="166"/>
      <c r="O135" s="166"/>
      <c r="P135" s="167">
        <f>SUM(P136:P140)</f>
        <v>0</v>
      </c>
      <c r="Q135" s="166"/>
      <c r="R135" s="167">
        <f>SUM(R136:R140)</f>
        <v>0.53721599999999992</v>
      </c>
      <c r="S135" s="166"/>
      <c r="T135" s="168">
        <f>SUM(T136:T140)</f>
        <v>0</v>
      </c>
      <c r="AR135" s="169" t="s">
        <v>77</v>
      </c>
      <c r="AT135" s="170" t="s">
        <v>68</v>
      </c>
      <c r="AU135" s="170" t="s">
        <v>77</v>
      </c>
      <c r="AY135" s="169" t="s">
        <v>133</v>
      </c>
      <c r="BK135" s="171">
        <f>SUM(BK136:BK140)</f>
        <v>0</v>
      </c>
    </row>
    <row r="136" spans="2:65" s="1" customFormat="1" ht="14.4" customHeight="1">
      <c r="B136" s="32"/>
      <c r="C136" s="174" t="s">
        <v>224</v>
      </c>
      <c r="D136" s="174" t="s">
        <v>135</v>
      </c>
      <c r="E136" s="175" t="s">
        <v>225</v>
      </c>
      <c r="F136" s="176" t="s">
        <v>226</v>
      </c>
      <c r="G136" s="177" t="s">
        <v>156</v>
      </c>
      <c r="H136" s="178">
        <v>0.24</v>
      </c>
      <c r="I136" s="179"/>
      <c r="J136" s="180">
        <f>ROUND(I136*H136,2)</f>
        <v>0</v>
      </c>
      <c r="K136" s="176" t="s">
        <v>138</v>
      </c>
      <c r="L136" s="36"/>
      <c r="M136" s="181" t="s">
        <v>1</v>
      </c>
      <c r="N136" s="182" t="s">
        <v>41</v>
      </c>
      <c r="O136" s="58"/>
      <c r="P136" s="183">
        <f>O136*H136</f>
        <v>0</v>
      </c>
      <c r="Q136" s="183">
        <v>0</v>
      </c>
      <c r="R136" s="183">
        <f>Q136*H136</f>
        <v>0</v>
      </c>
      <c r="S136" s="183">
        <v>0</v>
      </c>
      <c r="T136" s="184">
        <f>S136*H136</f>
        <v>0</v>
      </c>
      <c r="AR136" s="15" t="s">
        <v>139</v>
      </c>
      <c r="AT136" s="15" t="s">
        <v>135</v>
      </c>
      <c r="AU136" s="15" t="s">
        <v>140</v>
      </c>
      <c r="AY136" s="15" t="s">
        <v>133</v>
      </c>
      <c r="BE136" s="185">
        <f>IF(N136="základná",J136,0)</f>
        <v>0</v>
      </c>
      <c r="BF136" s="185">
        <f>IF(N136="znížená",J136,0)</f>
        <v>0</v>
      </c>
      <c r="BG136" s="185">
        <f>IF(N136="zákl. prenesená",J136,0)</f>
        <v>0</v>
      </c>
      <c r="BH136" s="185">
        <f>IF(N136="zníž. prenesená",J136,0)</f>
        <v>0</v>
      </c>
      <c r="BI136" s="185">
        <f>IF(N136="nulová",J136,0)</f>
        <v>0</v>
      </c>
      <c r="BJ136" s="15" t="s">
        <v>140</v>
      </c>
      <c r="BK136" s="185">
        <f>ROUND(I136*H136,2)</f>
        <v>0</v>
      </c>
      <c r="BL136" s="15" t="s">
        <v>139</v>
      </c>
      <c r="BM136" s="15" t="s">
        <v>227</v>
      </c>
    </row>
    <row r="137" spans="2:65" s="1" customFormat="1" ht="19.2">
      <c r="B137" s="32"/>
      <c r="C137" s="33"/>
      <c r="D137" s="188" t="s">
        <v>147</v>
      </c>
      <c r="E137" s="33"/>
      <c r="F137" s="198" t="s">
        <v>228</v>
      </c>
      <c r="G137" s="33"/>
      <c r="H137" s="33"/>
      <c r="I137" s="102"/>
      <c r="J137" s="33"/>
      <c r="K137" s="33"/>
      <c r="L137" s="36"/>
      <c r="M137" s="199"/>
      <c r="N137" s="58"/>
      <c r="O137" s="58"/>
      <c r="P137" s="58"/>
      <c r="Q137" s="58"/>
      <c r="R137" s="58"/>
      <c r="S137" s="58"/>
      <c r="T137" s="59"/>
      <c r="AT137" s="15" t="s">
        <v>147</v>
      </c>
      <c r="AU137" s="15" t="s">
        <v>140</v>
      </c>
    </row>
    <row r="138" spans="2:65" s="11" customFormat="1">
      <c r="B138" s="186"/>
      <c r="C138" s="187"/>
      <c r="D138" s="188" t="s">
        <v>142</v>
      </c>
      <c r="E138" s="189" t="s">
        <v>1</v>
      </c>
      <c r="F138" s="190" t="s">
        <v>229</v>
      </c>
      <c r="G138" s="187"/>
      <c r="H138" s="191">
        <v>0.24</v>
      </c>
      <c r="I138" s="192"/>
      <c r="J138" s="187"/>
      <c r="K138" s="187"/>
      <c r="L138" s="193"/>
      <c r="M138" s="194"/>
      <c r="N138" s="195"/>
      <c r="O138" s="195"/>
      <c r="P138" s="195"/>
      <c r="Q138" s="195"/>
      <c r="R138" s="195"/>
      <c r="S138" s="195"/>
      <c r="T138" s="196"/>
      <c r="AT138" s="197" t="s">
        <v>142</v>
      </c>
      <c r="AU138" s="197" t="s">
        <v>140</v>
      </c>
      <c r="AV138" s="11" t="s">
        <v>140</v>
      </c>
      <c r="AW138" s="11" t="s">
        <v>31</v>
      </c>
      <c r="AX138" s="11" t="s">
        <v>77</v>
      </c>
      <c r="AY138" s="197" t="s">
        <v>133</v>
      </c>
    </row>
    <row r="139" spans="2:65" s="1" customFormat="1" ht="14.4" customHeight="1">
      <c r="B139" s="32"/>
      <c r="C139" s="221" t="s">
        <v>230</v>
      </c>
      <c r="D139" s="221" t="s">
        <v>231</v>
      </c>
      <c r="E139" s="222" t="s">
        <v>232</v>
      </c>
      <c r="F139" s="223" t="s">
        <v>233</v>
      </c>
      <c r="G139" s="224" t="s">
        <v>156</v>
      </c>
      <c r="H139" s="225">
        <v>0.24</v>
      </c>
      <c r="I139" s="226"/>
      <c r="J139" s="227">
        <f>ROUND(I139*H139,2)</f>
        <v>0</v>
      </c>
      <c r="K139" s="223" t="s">
        <v>138</v>
      </c>
      <c r="L139" s="228"/>
      <c r="M139" s="229" t="s">
        <v>1</v>
      </c>
      <c r="N139" s="230" t="s">
        <v>41</v>
      </c>
      <c r="O139" s="58"/>
      <c r="P139" s="183">
        <f>O139*H139</f>
        <v>0</v>
      </c>
      <c r="Q139" s="183">
        <v>2.2383999999999999</v>
      </c>
      <c r="R139" s="183">
        <f>Q139*H139</f>
        <v>0.53721599999999992</v>
      </c>
      <c r="S139" s="183">
        <v>0</v>
      </c>
      <c r="T139" s="184">
        <f>S139*H139</f>
        <v>0</v>
      </c>
      <c r="AR139" s="15" t="s">
        <v>179</v>
      </c>
      <c r="AT139" s="15" t="s">
        <v>231</v>
      </c>
      <c r="AU139" s="15" t="s">
        <v>140</v>
      </c>
      <c r="AY139" s="15" t="s">
        <v>133</v>
      </c>
      <c r="BE139" s="185">
        <f>IF(N139="základná",J139,0)</f>
        <v>0</v>
      </c>
      <c r="BF139" s="185">
        <f>IF(N139="znížená",J139,0)</f>
        <v>0</v>
      </c>
      <c r="BG139" s="185">
        <f>IF(N139="zákl. prenesená",J139,0)</f>
        <v>0</v>
      </c>
      <c r="BH139" s="185">
        <f>IF(N139="zníž. prenesená",J139,0)</f>
        <v>0</v>
      </c>
      <c r="BI139" s="185">
        <f>IF(N139="nulová",J139,0)</f>
        <v>0</v>
      </c>
      <c r="BJ139" s="15" t="s">
        <v>140</v>
      </c>
      <c r="BK139" s="185">
        <f>ROUND(I139*H139,2)</f>
        <v>0</v>
      </c>
      <c r="BL139" s="15" t="s">
        <v>139</v>
      </c>
      <c r="BM139" s="15" t="s">
        <v>234</v>
      </c>
    </row>
    <row r="140" spans="2:65" s="11" customFormat="1">
      <c r="B140" s="186"/>
      <c r="C140" s="187"/>
      <c r="D140" s="188" t="s">
        <v>142</v>
      </c>
      <c r="E140" s="189" t="s">
        <v>1</v>
      </c>
      <c r="F140" s="190" t="s">
        <v>235</v>
      </c>
      <c r="G140" s="187"/>
      <c r="H140" s="191">
        <v>0.24</v>
      </c>
      <c r="I140" s="192"/>
      <c r="J140" s="187"/>
      <c r="K140" s="187"/>
      <c r="L140" s="193"/>
      <c r="M140" s="194"/>
      <c r="N140" s="195"/>
      <c r="O140" s="195"/>
      <c r="P140" s="195"/>
      <c r="Q140" s="195"/>
      <c r="R140" s="195"/>
      <c r="S140" s="195"/>
      <c r="T140" s="196"/>
      <c r="AT140" s="197" t="s">
        <v>142</v>
      </c>
      <c r="AU140" s="197" t="s">
        <v>140</v>
      </c>
      <c r="AV140" s="11" t="s">
        <v>140</v>
      </c>
      <c r="AW140" s="11" t="s">
        <v>31</v>
      </c>
      <c r="AX140" s="11" t="s">
        <v>77</v>
      </c>
      <c r="AY140" s="197" t="s">
        <v>133</v>
      </c>
    </row>
    <row r="141" spans="2:65" s="10" customFormat="1" ht="22.8" customHeight="1">
      <c r="B141" s="158"/>
      <c r="C141" s="159"/>
      <c r="D141" s="160" t="s">
        <v>68</v>
      </c>
      <c r="E141" s="172" t="s">
        <v>139</v>
      </c>
      <c r="F141" s="172" t="s">
        <v>236</v>
      </c>
      <c r="G141" s="159"/>
      <c r="H141" s="159"/>
      <c r="I141" s="162"/>
      <c r="J141" s="173">
        <f>BK141</f>
        <v>0</v>
      </c>
      <c r="K141" s="159"/>
      <c r="L141" s="164"/>
      <c r="M141" s="165"/>
      <c r="N141" s="166"/>
      <c r="O141" s="166"/>
      <c r="P141" s="167">
        <f>SUM(P142:P162)</f>
        <v>0</v>
      </c>
      <c r="Q141" s="166"/>
      <c r="R141" s="167">
        <f>SUM(R142:R162)</f>
        <v>18.782879749999999</v>
      </c>
      <c r="S141" s="166"/>
      <c r="T141" s="168">
        <f>SUM(T142:T162)</f>
        <v>0</v>
      </c>
      <c r="AR141" s="169" t="s">
        <v>77</v>
      </c>
      <c r="AT141" s="170" t="s">
        <v>68</v>
      </c>
      <c r="AU141" s="170" t="s">
        <v>77</v>
      </c>
      <c r="AY141" s="169" t="s">
        <v>133</v>
      </c>
      <c r="BK141" s="171">
        <f>SUM(BK142:BK162)</f>
        <v>0</v>
      </c>
    </row>
    <row r="142" spans="2:65" s="1" customFormat="1" ht="14.4" customHeight="1">
      <c r="B142" s="32"/>
      <c r="C142" s="174" t="s">
        <v>237</v>
      </c>
      <c r="D142" s="174" t="s">
        <v>135</v>
      </c>
      <c r="E142" s="175" t="s">
        <v>238</v>
      </c>
      <c r="F142" s="176" t="s">
        <v>239</v>
      </c>
      <c r="G142" s="177" t="s">
        <v>156</v>
      </c>
      <c r="H142" s="178">
        <v>5.25</v>
      </c>
      <c r="I142" s="179"/>
      <c r="J142" s="180">
        <f>ROUND(I142*H142,2)</f>
        <v>0</v>
      </c>
      <c r="K142" s="176" t="s">
        <v>1</v>
      </c>
      <c r="L142" s="36"/>
      <c r="M142" s="181" t="s">
        <v>1</v>
      </c>
      <c r="N142" s="182" t="s">
        <v>41</v>
      </c>
      <c r="O142" s="58"/>
      <c r="P142" s="183">
        <f>O142*H142</f>
        <v>0</v>
      </c>
      <c r="Q142" s="183">
        <v>1.89076</v>
      </c>
      <c r="R142" s="183">
        <f>Q142*H142</f>
        <v>9.9264899999999994</v>
      </c>
      <c r="S142" s="183">
        <v>0</v>
      </c>
      <c r="T142" s="184">
        <f>S142*H142</f>
        <v>0</v>
      </c>
      <c r="AR142" s="15" t="s">
        <v>139</v>
      </c>
      <c r="AT142" s="15" t="s">
        <v>135</v>
      </c>
      <c r="AU142" s="15" t="s">
        <v>140</v>
      </c>
      <c r="AY142" s="15" t="s">
        <v>133</v>
      </c>
      <c r="BE142" s="185">
        <f>IF(N142="základná",J142,0)</f>
        <v>0</v>
      </c>
      <c r="BF142" s="185">
        <f>IF(N142="znížená",J142,0)</f>
        <v>0</v>
      </c>
      <c r="BG142" s="185">
        <f>IF(N142="zákl. prenesená",J142,0)</f>
        <v>0</v>
      </c>
      <c r="BH142" s="185">
        <f>IF(N142="zníž. prenesená",J142,0)</f>
        <v>0</v>
      </c>
      <c r="BI142" s="185">
        <f>IF(N142="nulová",J142,0)</f>
        <v>0</v>
      </c>
      <c r="BJ142" s="15" t="s">
        <v>140</v>
      </c>
      <c r="BK142" s="185">
        <f>ROUND(I142*H142,2)</f>
        <v>0</v>
      </c>
      <c r="BL142" s="15" t="s">
        <v>139</v>
      </c>
      <c r="BM142" s="15" t="s">
        <v>240</v>
      </c>
    </row>
    <row r="143" spans="2:65" s="1" customFormat="1" ht="19.2">
      <c r="B143" s="32"/>
      <c r="C143" s="33"/>
      <c r="D143" s="188" t="s">
        <v>147</v>
      </c>
      <c r="E143" s="33"/>
      <c r="F143" s="198" t="s">
        <v>241</v>
      </c>
      <c r="G143" s="33"/>
      <c r="H143" s="33"/>
      <c r="I143" s="102"/>
      <c r="J143" s="33"/>
      <c r="K143" s="33"/>
      <c r="L143" s="36"/>
      <c r="M143" s="199"/>
      <c r="N143" s="58"/>
      <c r="O143" s="58"/>
      <c r="P143" s="58"/>
      <c r="Q143" s="58"/>
      <c r="R143" s="58"/>
      <c r="S143" s="58"/>
      <c r="T143" s="59"/>
      <c r="AT143" s="15" t="s">
        <v>147</v>
      </c>
      <c r="AU143" s="15" t="s">
        <v>140</v>
      </c>
    </row>
    <row r="144" spans="2:65" s="11" customFormat="1">
      <c r="B144" s="186"/>
      <c r="C144" s="187"/>
      <c r="D144" s="188" t="s">
        <v>142</v>
      </c>
      <c r="E144" s="189" t="s">
        <v>1</v>
      </c>
      <c r="F144" s="190" t="s">
        <v>242</v>
      </c>
      <c r="G144" s="187"/>
      <c r="H144" s="191">
        <v>5.25</v>
      </c>
      <c r="I144" s="192"/>
      <c r="J144" s="187"/>
      <c r="K144" s="187"/>
      <c r="L144" s="193"/>
      <c r="M144" s="194"/>
      <c r="N144" s="195"/>
      <c r="O144" s="195"/>
      <c r="P144" s="195"/>
      <c r="Q144" s="195"/>
      <c r="R144" s="195"/>
      <c r="S144" s="195"/>
      <c r="T144" s="196"/>
      <c r="AT144" s="197" t="s">
        <v>142</v>
      </c>
      <c r="AU144" s="197" t="s">
        <v>140</v>
      </c>
      <c r="AV144" s="11" t="s">
        <v>140</v>
      </c>
      <c r="AW144" s="11" t="s">
        <v>31</v>
      </c>
      <c r="AX144" s="11" t="s">
        <v>77</v>
      </c>
      <c r="AY144" s="197" t="s">
        <v>133</v>
      </c>
    </row>
    <row r="145" spans="2:65" s="1" customFormat="1" ht="14.4" customHeight="1">
      <c r="B145" s="32"/>
      <c r="C145" s="174" t="s">
        <v>243</v>
      </c>
      <c r="D145" s="174" t="s">
        <v>135</v>
      </c>
      <c r="E145" s="175" t="s">
        <v>244</v>
      </c>
      <c r="F145" s="176" t="s">
        <v>245</v>
      </c>
      <c r="G145" s="177" t="s">
        <v>246</v>
      </c>
      <c r="H145" s="178">
        <v>6</v>
      </c>
      <c r="I145" s="179"/>
      <c r="J145" s="180">
        <f>ROUND(I145*H145,2)</f>
        <v>0</v>
      </c>
      <c r="K145" s="176" t="s">
        <v>1</v>
      </c>
      <c r="L145" s="36"/>
      <c r="M145" s="181" t="s">
        <v>1</v>
      </c>
      <c r="N145" s="182" t="s">
        <v>41</v>
      </c>
      <c r="O145" s="58"/>
      <c r="P145" s="183">
        <f>O145*H145</f>
        <v>0</v>
      </c>
      <c r="Q145" s="183">
        <v>6.6E-3</v>
      </c>
      <c r="R145" s="183">
        <f>Q145*H145</f>
        <v>3.9599999999999996E-2</v>
      </c>
      <c r="S145" s="183">
        <v>0</v>
      </c>
      <c r="T145" s="184">
        <f>S145*H145</f>
        <v>0</v>
      </c>
      <c r="AR145" s="15" t="s">
        <v>139</v>
      </c>
      <c r="AT145" s="15" t="s">
        <v>135</v>
      </c>
      <c r="AU145" s="15" t="s">
        <v>140</v>
      </c>
      <c r="AY145" s="15" t="s">
        <v>133</v>
      </c>
      <c r="BE145" s="185">
        <f>IF(N145="základná",J145,0)</f>
        <v>0</v>
      </c>
      <c r="BF145" s="185">
        <f>IF(N145="znížená",J145,0)</f>
        <v>0</v>
      </c>
      <c r="BG145" s="185">
        <f>IF(N145="zákl. prenesená",J145,0)</f>
        <v>0</v>
      </c>
      <c r="BH145" s="185">
        <f>IF(N145="zníž. prenesená",J145,0)</f>
        <v>0</v>
      </c>
      <c r="BI145" s="185">
        <f>IF(N145="nulová",J145,0)</f>
        <v>0</v>
      </c>
      <c r="BJ145" s="15" t="s">
        <v>140</v>
      </c>
      <c r="BK145" s="185">
        <f>ROUND(I145*H145,2)</f>
        <v>0</v>
      </c>
      <c r="BL145" s="15" t="s">
        <v>139</v>
      </c>
      <c r="BM145" s="15" t="s">
        <v>247</v>
      </c>
    </row>
    <row r="146" spans="2:65" s="1" customFormat="1" ht="19.2">
      <c r="B146" s="32"/>
      <c r="C146" s="33"/>
      <c r="D146" s="188" t="s">
        <v>147</v>
      </c>
      <c r="E146" s="33"/>
      <c r="F146" s="198" t="s">
        <v>248</v>
      </c>
      <c r="G146" s="33"/>
      <c r="H146" s="33"/>
      <c r="I146" s="102"/>
      <c r="J146" s="33"/>
      <c r="K146" s="33"/>
      <c r="L146" s="36"/>
      <c r="M146" s="199"/>
      <c r="N146" s="58"/>
      <c r="O146" s="58"/>
      <c r="P146" s="58"/>
      <c r="Q146" s="58"/>
      <c r="R146" s="58"/>
      <c r="S146" s="58"/>
      <c r="T146" s="59"/>
      <c r="AT146" s="15" t="s">
        <v>147</v>
      </c>
      <c r="AU146" s="15" t="s">
        <v>140</v>
      </c>
    </row>
    <row r="147" spans="2:65" s="11" customFormat="1">
      <c r="B147" s="186"/>
      <c r="C147" s="187"/>
      <c r="D147" s="188" t="s">
        <v>142</v>
      </c>
      <c r="E147" s="189" t="s">
        <v>1</v>
      </c>
      <c r="F147" s="190" t="s">
        <v>249</v>
      </c>
      <c r="G147" s="187"/>
      <c r="H147" s="191">
        <v>6</v>
      </c>
      <c r="I147" s="192"/>
      <c r="J147" s="187"/>
      <c r="K147" s="187"/>
      <c r="L147" s="193"/>
      <c r="M147" s="194"/>
      <c r="N147" s="195"/>
      <c r="O147" s="195"/>
      <c r="P147" s="195"/>
      <c r="Q147" s="195"/>
      <c r="R147" s="195"/>
      <c r="S147" s="195"/>
      <c r="T147" s="196"/>
      <c r="AT147" s="197" t="s">
        <v>142</v>
      </c>
      <c r="AU147" s="197" t="s">
        <v>140</v>
      </c>
      <c r="AV147" s="11" t="s">
        <v>140</v>
      </c>
      <c r="AW147" s="11" t="s">
        <v>31</v>
      </c>
      <c r="AX147" s="11" t="s">
        <v>77</v>
      </c>
      <c r="AY147" s="197" t="s">
        <v>133</v>
      </c>
    </row>
    <row r="148" spans="2:65" s="1" customFormat="1" ht="14.4" customHeight="1">
      <c r="B148" s="32"/>
      <c r="C148" s="221" t="s">
        <v>7</v>
      </c>
      <c r="D148" s="221" t="s">
        <v>231</v>
      </c>
      <c r="E148" s="222" t="s">
        <v>250</v>
      </c>
      <c r="F148" s="223" t="s">
        <v>251</v>
      </c>
      <c r="G148" s="224" t="s">
        <v>246</v>
      </c>
      <c r="H148" s="225">
        <v>3</v>
      </c>
      <c r="I148" s="226"/>
      <c r="J148" s="227">
        <f>ROUND(I148*H148,2)</f>
        <v>0</v>
      </c>
      <c r="K148" s="223" t="s">
        <v>1</v>
      </c>
      <c r="L148" s="228"/>
      <c r="M148" s="229" t="s">
        <v>1</v>
      </c>
      <c r="N148" s="230" t="s">
        <v>41</v>
      </c>
      <c r="O148" s="58"/>
      <c r="P148" s="183">
        <f>O148*H148</f>
        <v>0</v>
      </c>
      <c r="Q148" s="183">
        <v>0.73199999999999998</v>
      </c>
      <c r="R148" s="183">
        <f>Q148*H148</f>
        <v>2.1959999999999997</v>
      </c>
      <c r="S148" s="183">
        <v>0</v>
      </c>
      <c r="T148" s="184">
        <f>S148*H148</f>
        <v>0</v>
      </c>
      <c r="AR148" s="15" t="s">
        <v>179</v>
      </c>
      <c r="AT148" s="15" t="s">
        <v>231</v>
      </c>
      <c r="AU148" s="15" t="s">
        <v>140</v>
      </c>
      <c r="AY148" s="15" t="s">
        <v>133</v>
      </c>
      <c r="BE148" s="185">
        <f>IF(N148="základná",J148,0)</f>
        <v>0</v>
      </c>
      <c r="BF148" s="185">
        <f>IF(N148="znížená",J148,0)</f>
        <v>0</v>
      </c>
      <c r="BG148" s="185">
        <f>IF(N148="zákl. prenesená",J148,0)</f>
        <v>0</v>
      </c>
      <c r="BH148" s="185">
        <f>IF(N148="zníž. prenesená",J148,0)</f>
        <v>0</v>
      </c>
      <c r="BI148" s="185">
        <f>IF(N148="nulová",J148,0)</f>
        <v>0</v>
      </c>
      <c r="BJ148" s="15" t="s">
        <v>140</v>
      </c>
      <c r="BK148" s="185">
        <f>ROUND(I148*H148,2)</f>
        <v>0</v>
      </c>
      <c r="BL148" s="15" t="s">
        <v>139</v>
      </c>
      <c r="BM148" s="15" t="s">
        <v>252</v>
      </c>
    </row>
    <row r="149" spans="2:65" s="1" customFormat="1" ht="19.2">
      <c r="B149" s="32"/>
      <c r="C149" s="33"/>
      <c r="D149" s="188" t="s">
        <v>147</v>
      </c>
      <c r="E149" s="33"/>
      <c r="F149" s="198" t="s">
        <v>253</v>
      </c>
      <c r="G149" s="33"/>
      <c r="H149" s="33"/>
      <c r="I149" s="102"/>
      <c r="J149" s="33"/>
      <c r="K149" s="33"/>
      <c r="L149" s="36"/>
      <c r="M149" s="199"/>
      <c r="N149" s="58"/>
      <c r="O149" s="58"/>
      <c r="P149" s="58"/>
      <c r="Q149" s="58"/>
      <c r="R149" s="58"/>
      <c r="S149" s="58"/>
      <c r="T149" s="59"/>
      <c r="AT149" s="15" t="s">
        <v>147</v>
      </c>
      <c r="AU149" s="15" t="s">
        <v>140</v>
      </c>
    </row>
    <row r="150" spans="2:65" s="1" customFormat="1" ht="14.4" customHeight="1">
      <c r="B150" s="32"/>
      <c r="C150" s="221" t="s">
        <v>254</v>
      </c>
      <c r="D150" s="221" t="s">
        <v>231</v>
      </c>
      <c r="E150" s="222" t="s">
        <v>255</v>
      </c>
      <c r="F150" s="223" t="s">
        <v>256</v>
      </c>
      <c r="G150" s="224" t="s">
        <v>246</v>
      </c>
      <c r="H150" s="225">
        <v>3</v>
      </c>
      <c r="I150" s="226"/>
      <c r="J150" s="227">
        <f>ROUND(I150*H150,2)</f>
        <v>0</v>
      </c>
      <c r="K150" s="223" t="s">
        <v>138</v>
      </c>
      <c r="L150" s="228"/>
      <c r="M150" s="229" t="s">
        <v>1</v>
      </c>
      <c r="N150" s="230" t="s">
        <v>41</v>
      </c>
      <c r="O150" s="58"/>
      <c r="P150" s="183">
        <f>O150*H150</f>
        <v>0</v>
      </c>
      <c r="Q150" s="183">
        <v>2.9000000000000001E-2</v>
      </c>
      <c r="R150" s="183">
        <f>Q150*H150</f>
        <v>8.7000000000000008E-2</v>
      </c>
      <c r="S150" s="183">
        <v>0</v>
      </c>
      <c r="T150" s="184">
        <f>S150*H150</f>
        <v>0</v>
      </c>
      <c r="AR150" s="15" t="s">
        <v>179</v>
      </c>
      <c r="AT150" s="15" t="s">
        <v>231</v>
      </c>
      <c r="AU150" s="15" t="s">
        <v>140</v>
      </c>
      <c r="AY150" s="15" t="s">
        <v>133</v>
      </c>
      <c r="BE150" s="185">
        <f>IF(N150="základná",J150,0)</f>
        <v>0</v>
      </c>
      <c r="BF150" s="185">
        <f>IF(N150="znížená",J150,0)</f>
        <v>0</v>
      </c>
      <c r="BG150" s="185">
        <f>IF(N150="zákl. prenesená",J150,0)</f>
        <v>0</v>
      </c>
      <c r="BH150" s="185">
        <f>IF(N150="zníž. prenesená",J150,0)</f>
        <v>0</v>
      </c>
      <c r="BI150" s="185">
        <f>IF(N150="nulová",J150,0)</f>
        <v>0</v>
      </c>
      <c r="BJ150" s="15" t="s">
        <v>140</v>
      </c>
      <c r="BK150" s="185">
        <f>ROUND(I150*H150,2)</f>
        <v>0</v>
      </c>
      <c r="BL150" s="15" t="s">
        <v>139</v>
      </c>
      <c r="BM150" s="15" t="s">
        <v>257</v>
      </c>
    </row>
    <row r="151" spans="2:65" s="1" customFormat="1" ht="14.4" customHeight="1">
      <c r="B151" s="32"/>
      <c r="C151" s="174" t="s">
        <v>258</v>
      </c>
      <c r="D151" s="174" t="s">
        <v>135</v>
      </c>
      <c r="E151" s="175" t="s">
        <v>259</v>
      </c>
      <c r="F151" s="176" t="s">
        <v>260</v>
      </c>
      <c r="G151" s="177" t="s">
        <v>246</v>
      </c>
      <c r="H151" s="178">
        <v>1</v>
      </c>
      <c r="I151" s="179"/>
      <c r="J151" s="180">
        <f>ROUND(I151*H151,2)</f>
        <v>0</v>
      </c>
      <c r="K151" s="176" t="s">
        <v>138</v>
      </c>
      <c r="L151" s="36"/>
      <c r="M151" s="181" t="s">
        <v>1</v>
      </c>
      <c r="N151" s="182" t="s">
        <v>41</v>
      </c>
      <c r="O151" s="58"/>
      <c r="P151" s="183">
        <f>O151*H151</f>
        <v>0</v>
      </c>
      <c r="Q151" s="183">
        <v>6.6E-3</v>
      </c>
      <c r="R151" s="183">
        <f>Q151*H151</f>
        <v>6.6E-3</v>
      </c>
      <c r="S151" s="183">
        <v>0</v>
      </c>
      <c r="T151" s="184">
        <f>S151*H151</f>
        <v>0</v>
      </c>
      <c r="AR151" s="15" t="s">
        <v>139</v>
      </c>
      <c r="AT151" s="15" t="s">
        <v>135</v>
      </c>
      <c r="AU151" s="15" t="s">
        <v>140</v>
      </c>
      <c r="AY151" s="15" t="s">
        <v>133</v>
      </c>
      <c r="BE151" s="185">
        <f>IF(N151="základná",J151,0)</f>
        <v>0</v>
      </c>
      <c r="BF151" s="185">
        <f>IF(N151="znížená",J151,0)</f>
        <v>0</v>
      </c>
      <c r="BG151" s="185">
        <f>IF(N151="zákl. prenesená",J151,0)</f>
        <v>0</v>
      </c>
      <c r="BH151" s="185">
        <f>IF(N151="zníž. prenesená",J151,0)</f>
        <v>0</v>
      </c>
      <c r="BI151" s="185">
        <f>IF(N151="nulová",J151,0)</f>
        <v>0</v>
      </c>
      <c r="BJ151" s="15" t="s">
        <v>140</v>
      </c>
      <c r="BK151" s="185">
        <f>ROUND(I151*H151,2)</f>
        <v>0</v>
      </c>
      <c r="BL151" s="15" t="s">
        <v>139</v>
      </c>
      <c r="BM151" s="15" t="s">
        <v>261</v>
      </c>
    </row>
    <row r="152" spans="2:65" s="1" customFormat="1" ht="19.2">
      <c r="B152" s="32"/>
      <c r="C152" s="33"/>
      <c r="D152" s="188" t="s">
        <v>147</v>
      </c>
      <c r="E152" s="33"/>
      <c r="F152" s="198" t="s">
        <v>262</v>
      </c>
      <c r="G152" s="33"/>
      <c r="H152" s="33"/>
      <c r="I152" s="102"/>
      <c r="J152" s="33"/>
      <c r="K152" s="33"/>
      <c r="L152" s="36"/>
      <c r="M152" s="199"/>
      <c r="N152" s="58"/>
      <c r="O152" s="58"/>
      <c r="P152" s="58"/>
      <c r="Q152" s="58"/>
      <c r="R152" s="58"/>
      <c r="S152" s="58"/>
      <c r="T152" s="59"/>
      <c r="AT152" s="15" t="s">
        <v>147</v>
      </c>
      <c r="AU152" s="15" t="s">
        <v>140</v>
      </c>
    </row>
    <row r="153" spans="2:65" s="11" customFormat="1">
      <c r="B153" s="186"/>
      <c r="C153" s="187"/>
      <c r="D153" s="188" t="s">
        <v>142</v>
      </c>
      <c r="E153" s="189" t="s">
        <v>1</v>
      </c>
      <c r="F153" s="190" t="s">
        <v>77</v>
      </c>
      <c r="G153" s="187"/>
      <c r="H153" s="191">
        <v>1</v>
      </c>
      <c r="I153" s="192"/>
      <c r="J153" s="187"/>
      <c r="K153" s="187"/>
      <c r="L153" s="193"/>
      <c r="M153" s="194"/>
      <c r="N153" s="195"/>
      <c r="O153" s="195"/>
      <c r="P153" s="195"/>
      <c r="Q153" s="195"/>
      <c r="R153" s="195"/>
      <c r="S153" s="195"/>
      <c r="T153" s="196"/>
      <c r="AT153" s="197" t="s">
        <v>142</v>
      </c>
      <c r="AU153" s="197" t="s">
        <v>140</v>
      </c>
      <c r="AV153" s="11" t="s">
        <v>140</v>
      </c>
      <c r="AW153" s="11" t="s">
        <v>31</v>
      </c>
      <c r="AX153" s="11" t="s">
        <v>77</v>
      </c>
      <c r="AY153" s="197" t="s">
        <v>133</v>
      </c>
    </row>
    <row r="154" spans="2:65" s="1" customFormat="1" ht="14.4" customHeight="1">
      <c r="B154" s="32"/>
      <c r="C154" s="221" t="s">
        <v>263</v>
      </c>
      <c r="D154" s="221" t="s">
        <v>231</v>
      </c>
      <c r="E154" s="222" t="s">
        <v>264</v>
      </c>
      <c r="F154" s="223" t="s">
        <v>265</v>
      </c>
      <c r="G154" s="224" t="s">
        <v>246</v>
      </c>
      <c r="H154" s="225">
        <v>1</v>
      </c>
      <c r="I154" s="226"/>
      <c r="J154" s="227">
        <f>ROUND(I154*H154,2)</f>
        <v>0</v>
      </c>
      <c r="K154" s="223" t="s">
        <v>138</v>
      </c>
      <c r="L154" s="228"/>
      <c r="M154" s="229" t="s">
        <v>1</v>
      </c>
      <c r="N154" s="230" t="s">
        <v>41</v>
      </c>
      <c r="O154" s="58"/>
      <c r="P154" s="183">
        <f>O154*H154</f>
        <v>0</v>
      </c>
      <c r="Q154" s="183">
        <v>0.86</v>
      </c>
      <c r="R154" s="183">
        <f>Q154*H154</f>
        <v>0.86</v>
      </c>
      <c r="S154" s="183">
        <v>0</v>
      </c>
      <c r="T154" s="184">
        <f>S154*H154</f>
        <v>0</v>
      </c>
      <c r="AR154" s="15" t="s">
        <v>179</v>
      </c>
      <c r="AT154" s="15" t="s">
        <v>231</v>
      </c>
      <c r="AU154" s="15" t="s">
        <v>140</v>
      </c>
      <c r="AY154" s="15" t="s">
        <v>133</v>
      </c>
      <c r="BE154" s="185">
        <f>IF(N154="základná",J154,0)</f>
        <v>0</v>
      </c>
      <c r="BF154" s="185">
        <f>IF(N154="znížená",J154,0)</f>
        <v>0</v>
      </c>
      <c r="BG154" s="185">
        <f>IF(N154="zákl. prenesená",J154,0)</f>
        <v>0</v>
      </c>
      <c r="BH154" s="185">
        <f>IF(N154="zníž. prenesená",J154,0)</f>
        <v>0</v>
      </c>
      <c r="BI154" s="185">
        <f>IF(N154="nulová",J154,0)</f>
        <v>0</v>
      </c>
      <c r="BJ154" s="15" t="s">
        <v>140</v>
      </c>
      <c r="BK154" s="185">
        <f>ROUND(I154*H154,2)</f>
        <v>0</v>
      </c>
      <c r="BL154" s="15" t="s">
        <v>139</v>
      </c>
      <c r="BM154" s="15" t="s">
        <v>266</v>
      </c>
    </row>
    <row r="155" spans="2:65" s="1" customFormat="1" ht="19.2">
      <c r="B155" s="32"/>
      <c r="C155" s="33"/>
      <c r="D155" s="188" t="s">
        <v>147</v>
      </c>
      <c r="E155" s="33"/>
      <c r="F155" s="198" t="s">
        <v>267</v>
      </c>
      <c r="G155" s="33"/>
      <c r="H155" s="33"/>
      <c r="I155" s="102"/>
      <c r="J155" s="33"/>
      <c r="K155" s="33"/>
      <c r="L155" s="36"/>
      <c r="M155" s="199"/>
      <c r="N155" s="58"/>
      <c r="O155" s="58"/>
      <c r="P155" s="58"/>
      <c r="Q155" s="58"/>
      <c r="R155" s="58"/>
      <c r="S155" s="58"/>
      <c r="T155" s="59"/>
      <c r="AT155" s="15" t="s">
        <v>147</v>
      </c>
      <c r="AU155" s="15" t="s">
        <v>140</v>
      </c>
    </row>
    <row r="156" spans="2:65" s="11" customFormat="1">
      <c r="B156" s="186"/>
      <c r="C156" s="187"/>
      <c r="D156" s="188" t="s">
        <v>142</v>
      </c>
      <c r="E156" s="189" t="s">
        <v>1</v>
      </c>
      <c r="F156" s="190" t="s">
        <v>77</v>
      </c>
      <c r="G156" s="187"/>
      <c r="H156" s="191">
        <v>1</v>
      </c>
      <c r="I156" s="192"/>
      <c r="J156" s="187"/>
      <c r="K156" s="187"/>
      <c r="L156" s="193"/>
      <c r="M156" s="194"/>
      <c r="N156" s="195"/>
      <c r="O156" s="195"/>
      <c r="P156" s="195"/>
      <c r="Q156" s="195"/>
      <c r="R156" s="195"/>
      <c r="S156" s="195"/>
      <c r="T156" s="196"/>
      <c r="AT156" s="197" t="s">
        <v>142</v>
      </c>
      <c r="AU156" s="197" t="s">
        <v>140</v>
      </c>
      <c r="AV156" s="11" t="s">
        <v>140</v>
      </c>
      <c r="AW156" s="11" t="s">
        <v>31</v>
      </c>
      <c r="AX156" s="11" t="s">
        <v>77</v>
      </c>
      <c r="AY156" s="197" t="s">
        <v>133</v>
      </c>
    </row>
    <row r="157" spans="2:65" s="1" customFormat="1" ht="14.4" customHeight="1">
      <c r="B157" s="32"/>
      <c r="C157" s="174" t="s">
        <v>268</v>
      </c>
      <c r="D157" s="174" t="s">
        <v>135</v>
      </c>
      <c r="E157" s="175" t="s">
        <v>269</v>
      </c>
      <c r="F157" s="176" t="s">
        <v>270</v>
      </c>
      <c r="G157" s="177" t="s">
        <v>156</v>
      </c>
      <c r="H157" s="178">
        <v>2.355</v>
      </c>
      <c r="I157" s="179"/>
      <c r="J157" s="180">
        <f>ROUND(I157*H157,2)</f>
        <v>0</v>
      </c>
      <c r="K157" s="176" t="s">
        <v>138</v>
      </c>
      <c r="L157" s="36"/>
      <c r="M157" s="181" t="s">
        <v>1</v>
      </c>
      <c r="N157" s="182" t="s">
        <v>41</v>
      </c>
      <c r="O157" s="58"/>
      <c r="P157" s="183">
        <f>O157*H157</f>
        <v>0</v>
      </c>
      <c r="Q157" s="183">
        <v>2.40645</v>
      </c>
      <c r="R157" s="183">
        <f>Q157*H157</f>
        <v>5.6671897499999995</v>
      </c>
      <c r="S157" s="183">
        <v>0</v>
      </c>
      <c r="T157" s="184">
        <f>S157*H157</f>
        <v>0</v>
      </c>
      <c r="AR157" s="15" t="s">
        <v>139</v>
      </c>
      <c r="AT157" s="15" t="s">
        <v>135</v>
      </c>
      <c r="AU157" s="15" t="s">
        <v>140</v>
      </c>
      <c r="AY157" s="15" t="s">
        <v>133</v>
      </c>
      <c r="BE157" s="185">
        <f>IF(N157="základná",J157,0)</f>
        <v>0</v>
      </c>
      <c r="BF157" s="185">
        <f>IF(N157="znížená",J157,0)</f>
        <v>0</v>
      </c>
      <c r="BG157" s="185">
        <f>IF(N157="zákl. prenesená",J157,0)</f>
        <v>0</v>
      </c>
      <c r="BH157" s="185">
        <f>IF(N157="zníž. prenesená",J157,0)</f>
        <v>0</v>
      </c>
      <c r="BI157" s="185">
        <f>IF(N157="nulová",J157,0)</f>
        <v>0</v>
      </c>
      <c r="BJ157" s="15" t="s">
        <v>140</v>
      </c>
      <c r="BK157" s="185">
        <f>ROUND(I157*H157,2)</f>
        <v>0</v>
      </c>
      <c r="BL157" s="15" t="s">
        <v>139</v>
      </c>
      <c r="BM157" s="15" t="s">
        <v>271</v>
      </c>
    </row>
    <row r="158" spans="2:65" s="12" customFormat="1">
      <c r="B158" s="200"/>
      <c r="C158" s="201"/>
      <c r="D158" s="188" t="s">
        <v>142</v>
      </c>
      <c r="E158" s="202" t="s">
        <v>1</v>
      </c>
      <c r="F158" s="203" t="s">
        <v>272</v>
      </c>
      <c r="G158" s="201"/>
      <c r="H158" s="202" t="s">
        <v>1</v>
      </c>
      <c r="I158" s="204"/>
      <c r="J158" s="201"/>
      <c r="K158" s="201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142</v>
      </c>
      <c r="AU158" s="209" t="s">
        <v>140</v>
      </c>
      <c r="AV158" s="12" t="s">
        <v>77</v>
      </c>
      <c r="AW158" s="12" t="s">
        <v>31</v>
      </c>
      <c r="AX158" s="12" t="s">
        <v>69</v>
      </c>
      <c r="AY158" s="209" t="s">
        <v>133</v>
      </c>
    </row>
    <row r="159" spans="2:65" s="11" customFormat="1">
      <c r="B159" s="186"/>
      <c r="C159" s="187"/>
      <c r="D159" s="188" t="s">
        <v>142</v>
      </c>
      <c r="E159" s="189" t="s">
        <v>1</v>
      </c>
      <c r="F159" s="190" t="s">
        <v>273</v>
      </c>
      <c r="G159" s="187"/>
      <c r="H159" s="191">
        <v>0.15</v>
      </c>
      <c r="I159" s="192"/>
      <c r="J159" s="187"/>
      <c r="K159" s="187"/>
      <c r="L159" s="193"/>
      <c r="M159" s="194"/>
      <c r="N159" s="195"/>
      <c r="O159" s="195"/>
      <c r="P159" s="195"/>
      <c r="Q159" s="195"/>
      <c r="R159" s="195"/>
      <c r="S159" s="195"/>
      <c r="T159" s="196"/>
      <c r="AT159" s="197" t="s">
        <v>142</v>
      </c>
      <c r="AU159" s="197" t="s">
        <v>140</v>
      </c>
      <c r="AV159" s="11" t="s">
        <v>140</v>
      </c>
      <c r="AW159" s="11" t="s">
        <v>31</v>
      </c>
      <c r="AX159" s="11" t="s">
        <v>69</v>
      </c>
      <c r="AY159" s="197" t="s">
        <v>133</v>
      </c>
    </row>
    <row r="160" spans="2:65" s="12" customFormat="1">
      <c r="B160" s="200"/>
      <c r="C160" s="201"/>
      <c r="D160" s="188" t="s">
        <v>142</v>
      </c>
      <c r="E160" s="202" t="s">
        <v>1</v>
      </c>
      <c r="F160" s="203" t="s">
        <v>274</v>
      </c>
      <c r="G160" s="201"/>
      <c r="H160" s="202" t="s">
        <v>1</v>
      </c>
      <c r="I160" s="204"/>
      <c r="J160" s="201"/>
      <c r="K160" s="201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142</v>
      </c>
      <c r="AU160" s="209" t="s">
        <v>140</v>
      </c>
      <c r="AV160" s="12" t="s">
        <v>77</v>
      </c>
      <c r="AW160" s="12" t="s">
        <v>31</v>
      </c>
      <c r="AX160" s="12" t="s">
        <v>69</v>
      </c>
      <c r="AY160" s="209" t="s">
        <v>133</v>
      </c>
    </row>
    <row r="161" spans="2:65" s="11" customFormat="1">
      <c r="B161" s="186"/>
      <c r="C161" s="187"/>
      <c r="D161" s="188" t="s">
        <v>142</v>
      </c>
      <c r="E161" s="189" t="s">
        <v>1</v>
      </c>
      <c r="F161" s="190" t="s">
        <v>275</v>
      </c>
      <c r="G161" s="187"/>
      <c r="H161" s="191">
        <v>2.2050000000000001</v>
      </c>
      <c r="I161" s="192"/>
      <c r="J161" s="187"/>
      <c r="K161" s="187"/>
      <c r="L161" s="193"/>
      <c r="M161" s="194"/>
      <c r="N161" s="195"/>
      <c r="O161" s="195"/>
      <c r="P161" s="195"/>
      <c r="Q161" s="195"/>
      <c r="R161" s="195"/>
      <c r="S161" s="195"/>
      <c r="T161" s="196"/>
      <c r="AT161" s="197" t="s">
        <v>142</v>
      </c>
      <c r="AU161" s="197" t="s">
        <v>140</v>
      </c>
      <c r="AV161" s="11" t="s">
        <v>140</v>
      </c>
      <c r="AW161" s="11" t="s">
        <v>31</v>
      </c>
      <c r="AX161" s="11" t="s">
        <v>69</v>
      </c>
      <c r="AY161" s="197" t="s">
        <v>133</v>
      </c>
    </row>
    <row r="162" spans="2:65" s="13" customFormat="1">
      <c r="B162" s="210"/>
      <c r="C162" s="211"/>
      <c r="D162" s="188" t="s">
        <v>142</v>
      </c>
      <c r="E162" s="212" t="s">
        <v>1</v>
      </c>
      <c r="F162" s="213" t="s">
        <v>174</v>
      </c>
      <c r="G162" s="211"/>
      <c r="H162" s="214">
        <v>2.355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142</v>
      </c>
      <c r="AU162" s="220" t="s">
        <v>140</v>
      </c>
      <c r="AV162" s="13" t="s">
        <v>139</v>
      </c>
      <c r="AW162" s="13" t="s">
        <v>31</v>
      </c>
      <c r="AX162" s="13" t="s">
        <v>77</v>
      </c>
      <c r="AY162" s="220" t="s">
        <v>133</v>
      </c>
    </row>
    <row r="163" spans="2:65" s="10" customFormat="1" ht="22.8" customHeight="1">
      <c r="B163" s="158"/>
      <c r="C163" s="159"/>
      <c r="D163" s="160" t="s">
        <v>68</v>
      </c>
      <c r="E163" s="172" t="s">
        <v>159</v>
      </c>
      <c r="F163" s="172" t="s">
        <v>276</v>
      </c>
      <c r="G163" s="159"/>
      <c r="H163" s="159"/>
      <c r="I163" s="162"/>
      <c r="J163" s="173">
        <f>BK163</f>
        <v>0</v>
      </c>
      <c r="K163" s="159"/>
      <c r="L163" s="164"/>
      <c r="M163" s="165"/>
      <c r="N163" s="166"/>
      <c r="O163" s="166"/>
      <c r="P163" s="167">
        <f>SUM(P164:P188)</f>
        <v>0</v>
      </c>
      <c r="Q163" s="166"/>
      <c r="R163" s="167">
        <f>SUM(R164:R188)</f>
        <v>682.86744098000008</v>
      </c>
      <c r="S163" s="166"/>
      <c r="T163" s="168">
        <f>SUM(T164:T188)</f>
        <v>0</v>
      </c>
      <c r="AR163" s="169" t="s">
        <v>77</v>
      </c>
      <c r="AT163" s="170" t="s">
        <v>68</v>
      </c>
      <c r="AU163" s="170" t="s">
        <v>77</v>
      </c>
      <c r="AY163" s="169" t="s">
        <v>133</v>
      </c>
      <c r="BK163" s="171">
        <f>SUM(BK164:BK188)</f>
        <v>0</v>
      </c>
    </row>
    <row r="164" spans="2:65" s="1" customFormat="1" ht="14.4" customHeight="1">
      <c r="B164" s="32"/>
      <c r="C164" s="174" t="s">
        <v>277</v>
      </c>
      <c r="D164" s="174" t="s">
        <v>135</v>
      </c>
      <c r="E164" s="175" t="s">
        <v>278</v>
      </c>
      <c r="F164" s="176" t="s">
        <v>279</v>
      </c>
      <c r="G164" s="177" t="s">
        <v>89</v>
      </c>
      <c r="H164" s="178">
        <v>1046</v>
      </c>
      <c r="I164" s="179"/>
      <c r="J164" s="180">
        <f>ROUND(I164*H164,2)</f>
        <v>0</v>
      </c>
      <c r="K164" s="176" t="s">
        <v>1</v>
      </c>
      <c r="L164" s="36"/>
      <c r="M164" s="181" t="s">
        <v>1</v>
      </c>
      <c r="N164" s="182" t="s">
        <v>41</v>
      </c>
      <c r="O164" s="58"/>
      <c r="P164" s="183">
        <f>O164*H164</f>
        <v>0</v>
      </c>
      <c r="Q164" s="183">
        <v>0.30993999999999999</v>
      </c>
      <c r="R164" s="183">
        <f>Q164*H164</f>
        <v>324.19723999999997</v>
      </c>
      <c r="S164" s="183">
        <v>0</v>
      </c>
      <c r="T164" s="184">
        <f>S164*H164</f>
        <v>0</v>
      </c>
      <c r="AR164" s="15" t="s">
        <v>139</v>
      </c>
      <c r="AT164" s="15" t="s">
        <v>135</v>
      </c>
      <c r="AU164" s="15" t="s">
        <v>140</v>
      </c>
      <c r="AY164" s="15" t="s">
        <v>133</v>
      </c>
      <c r="BE164" s="185">
        <f>IF(N164="základná",J164,0)</f>
        <v>0</v>
      </c>
      <c r="BF164" s="185">
        <f>IF(N164="znížená",J164,0)</f>
        <v>0</v>
      </c>
      <c r="BG164" s="185">
        <f>IF(N164="zákl. prenesená",J164,0)</f>
        <v>0</v>
      </c>
      <c r="BH164" s="185">
        <f>IF(N164="zníž. prenesená",J164,0)</f>
        <v>0</v>
      </c>
      <c r="BI164" s="185">
        <f>IF(N164="nulová",J164,0)</f>
        <v>0</v>
      </c>
      <c r="BJ164" s="15" t="s">
        <v>140</v>
      </c>
      <c r="BK164" s="185">
        <f>ROUND(I164*H164,2)</f>
        <v>0</v>
      </c>
      <c r="BL164" s="15" t="s">
        <v>139</v>
      </c>
      <c r="BM164" s="15" t="s">
        <v>280</v>
      </c>
    </row>
    <row r="165" spans="2:65" s="12" customFormat="1">
      <c r="B165" s="200"/>
      <c r="C165" s="201"/>
      <c r="D165" s="188" t="s">
        <v>142</v>
      </c>
      <c r="E165" s="202" t="s">
        <v>1</v>
      </c>
      <c r="F165" s="203" t="s">
        <v>281</v>
      </c>
      <c r="G165" s="201"/>
      <c r="H165" s="202" t="s">
        <v>1</v>
      </c>
      <c r="I165" s="204"/>
      <c r="J165" s="201"/>
      <c r="K165" s="201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142</v>
      </c>
      <c r="AU165" s="209" t="s">
        <v>140</v>
      </c>
      <c r="AV165" s="12" t="s">
        <v>77</v>
      </c>
      <c r="AW165" s="12" t="s">
        <v>31</v>
      </c>
      <c r="AX165" s="12" t="s">
        <v>69</v>
      </c>
      <c r="AY165" s="209" t="s">
        <v>133</v>
      </c>
    </row>
    <row r="166" spans="2:65" s="11" customFormat="1">
      <c r="B166" s="186"/>
      <c r="C166" s="187"/>
      <c r="D166" s="188" t="s">
        <v>142</v>
      </c>
      <c r="E166" s="189" t="s">
        <v>1</v>
      </c>
      <c r="F166" s="190" t="s">
        <v>87</v>
      </c>
      <c r="G166" s="187"/>
      <c r="H166" s="191">
        <v>1046</v>
      </c>
      <c r="I166" s="192"/>
      <c r="J166" s="187"/>
      <c r="K166" s="187"/>
      <c r="L166" s="193"/>
      <c r="M166" s="194"/>
      <c r="N166" s="195"/>
      <c r="O166" s="195"/>
      <c r="P166" s="195"/>
      <c r="Q166" s="195"/>
      <c r="R166" s="195"/>
      <c r="S166" s="195"/>
      <c r="T166" s="196"/>
      <c r="AT166" s="197" t="s">
        <v>142</v>
      </c>
      <c r="AU166" s="197" t="s">
        <v>140</v>
      </c>
      <c r="AV166" s="11" t="s">
        <v>140</v>
      </c>
      <c r="AW166" s="11" t="s">
        <v>31</v>
      </c>
      <c r="AX166" s="11" t="s">
        <v>69</v>
      </c>
      <c r="AY166" s="197" t="s">
        <v>133</v>
      </c>
    </row>
    <row r="167" spans="2:65" s="13" customFormat="1">
      <c r="B167" s="210"/>
      <c r="C167" s="211"/>
      <c r="D167" s="188" t="s">
        <v>142</v>
      </c>
      <c r="E167" s="212" t="s">
        <v>1</v>
      </c>
      <c r="F167" s="213" t="s">
        <v>174</v>
      </c>
      <c r="G167" s="211"/>
      <c r="H167" s="214">
        <v>1046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142</v>
      </c>
      <c r="AU167" s="220" t="s">
        <v>140</v>
      </c>
      <c r="AV167" s="13" t="s">
        <v>139</v>
      </c>
      <c r="AW167" s="13" t="s">
        <v>31</v>
      </c>
      <c r="AX167" s="13" t="s">
        <v>77</v>
      </c>
      <c r="AY167" s="220" t="s">
        <v>133</v>
      </c>
    </row>
    <row r="168" spans="2:65" s="1" customFormat="1" ht="20.399999999999999" customHeight="1">
      <c r="B168" s="32"/>
      <c r="C168" s="174" t="s">
        <v>97</v>
      </c>
      <c r="D168" s="174" t="s">
        <v>135</v>
      </c>
      <c r="E168" s="175" t="s">
        <v>282</v>
      </c>
      <c r="F168" s="176" t="s">
        <v>283</v>
      </c>
      <c r="G168" s="177" t="s">
        <v>89</v>
      </c>
      <c r="H168" s="178">
        <v>1046</v>
      </c>
      <c r="I168" s="179"/>
      <c r="J168" s="180">
        <f>ROUND(I168*H168,2)</f>
        <v>0</v>
      </c>
      <c r="K168" s="176" t="s">
        <v>284</v>
      </c>
      <c r="L168" s="36"/>
      <c r="M168" s="181" t="s">
        <v>1</v>
      </c>
      <c r="N168" s="182" t="s">
        <v>41</v>
      </c>
      <c r="O168" s="58"/>
      <c r="P168" s="183">
        <f>O168*H168</f>
        <v>0</v>
      </c>
      <c r="Q168" s="183">
        <v>0.18462999999999999</v>
      </c>
      <c r="R168" s="183">
        <f>Q168*H168</f>
        <v>193.12297999999998</v>
      </c>
      <c r="S168" s="183">
        <v>0</v>
      </c>
      <c r="T168" s="184">
        <f>S168*H168</f>
        <v>0</v>
      </c>
      <c r="AR168" s="15" t="s">
        <v>139</v>
      </c>
      <c r="AT168" s="15" t="s">
        <v>135</v>
      </c>
      <c r="AU168" s="15" t="s">
        <v>140</v>
      </c>
      <c r="AY168" s="15" t="s">
        <v>133</v>
      </c>
      <c r="BE168" s="185">
        <f>IF(N168="základná",J168,0)</f>
        <v>0</v>
      </c>
      <c r="BF168" s="185">
        <f>IF(N168="znížená",J168,0)</f>
        <v>0</v>
      </c>
      <c r="BG168" s="185">
        <f>IF(N168="zákl. prenesená",J168,0)</f>
        <v>0</v>
      </c>
      <c r="BH168" s="185">
        <f>IF(N168="zníž. prenesená",J168,0)</f>
        <v>0</v>
      </c>
      <c r="BI168" s="185">
        <f>IF(N168="nulová",J168,0)</f>
        <v>0</v>
      </c>
      <c r="BJ168" s="15" t="s">
        <v>140</v>
      </c>
      <c r="BK168" s="185">
        <f>ROUND(I168*H168,2)</f>
        <v>0</v>
      </c>
      <c r="BL168" s="15" t="s">
        <v>139</v>
      </c>
      <c r="BM168" s="15" t="s">
        <v>285</v>
      </c>
    </row>
    <row r="169" spans="2:65" s="12" customFormat="1">
      <c r="B169" s="200"/>
      <c r="C169" s="201"/>
      <c r="D169" s="188" t="s">
        <v>142</v>
      </c>
      <c r="E169" s="202" t="s">
        <v>1</v>
      </c>
      <c r="F169" s="203" t="s">
        <v>281</v>
      </c>
      <c r="G169" s="201"/>
      <c r="H169" s="202" t="s">
        <v>1</v>
      </c>
      <c r="I169" s="204"/>
      <c r="J169" s="201"/>
      <c r="K169" s="201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142</v>
      </c>
      <c r="AU169" s="209" t="s">
        <v>140</v>
      </c>
      <c r="AV169" s="12" t="s">
        <v>77</v>
      </c>
      <c r="AW169" s="12" t="s">
        <v>31</v>
      </c>
      <c r="AX169" s="12" t="s">
        <v>69</v>
      </c>
      <c r="AY169" s="209" t="s">
        <v>133</v>
      </c>
    </row>
    <row r="170" spans="2:65" s="11" customFormat="1">
      <c r="B170" s="186"/>
      <c r="C170" s="187"/>
      <c r="D170" s="188" t="s">
        <v>142</v>
      </c>
      <c r="E170" s="189" t="s">
        <v>1</v>
      </c>
      <c r="F170" s="190" t="s">
        <v>87</v>
      </c>
      <c r="G170" s="187"/>
      <c r="H170" s="191">
        <v>1046</v>
      </c>
      <c r="I170" s="192"/>
      <c r="J170" s="187"/>
      <c r="K170" s="187"/>
      <c r="L170" s="193"/>
      <c r="M170" s="194"/>
      <c r="N170" s="195"/>
      <c r="O170" s="195"/>
      <c r="P170" s="195"/>
      <c r="Q170" s="195"/>
      <c r="R170" s="195"/>
      <c r="S170" s="195"/>
      <c r="T170" s="196"/>
      <c r="AT170" s="197" t="s">
        <v>142</v>
      </c>
      <c r="AU170" s="197" t="s">
        <v>140</v>
      </c>
      <c r="AV170" s="11" t="s">
        <v>140</v>
      </c>
      <c r="AW170" s="11" t="s">
        <v>31</v>
      </c>
      <c r="AX170" s="11" t="s">
        <v>69</v>
      </c>
      <c r="AY170" s="197" t="s">
        <v>133</v>
      </c>
    </row>
    <row r="171" spans="2:65" s="13" customFormat="1">
      <c r="B171" s="210"/>
      <c r="C171" s="211"/>
      <c r="D171" s="188" t="s">
        <v>142</v>
      </c>
      <c r="E171" s="212" t="s">
        <v>1</v>
      </c>
      <c r="F171" s="213" t="s">
        <v>174</v>
      </c>
      <c r="G171" s="211"/>
      <c r="H171" s="214">
        <v>1046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142</v>
      </c>
      <c r="AU171" s="220" t="s">
        <v>140</v>
      </c>
      <c r="AV171" s="13" t="s">
        <v>139</v>
      </c>
      <c r="AW171" s="13" t="s">
        <v>31</v>
      </c>
      <c r="AX171" s="13" t="s">
        <v>77</v>
      </c>
      <c r="AY171" s="220" t="s">
        <v>133</v>
      </c>
    </row>
    <row r="172" spans="2:65" s="1" customFormat="1" ht="14.4" customHeight="1">
      <c r="B172" s="32"/>
      <c r="C172" s="174" t="s">
        <v>286</v>
      </c>
      <c r="D172" s="174" t="s">
        <v>135</v>
      </c>
      <c r="E172" s="175" t="s">
        <v>287</v>
      </c>
      <c r="F172" s="176" t="s">
        <v>288</v>
      </c>
      <c r="G172" s="177" t="s">
        <v>89</v>
      </c>
      <c r="H172" s="178">
        <v>1046</v>
      </c>
      <c r="I172" s="179"/>
      <c r="J172" s="180">
        <f>ROUND(I172*H172,2)</f>
        <v>0</v>
      </c>
      <c r="K172" s="176" t="s">
        <v>1</v>
      </c>
      <c r="L172" s="36"/>
      <c r="M172" s="181" t="s">
        <v>1</v>
      </c>
      <c r="N172" s="182" t="s">
        <v>41</v>
      </c>
      <c r="O172" s="58"/>
      <c r="P172" s="183">
        <f>O172*H172</f>
        <v>0</v>
      </c>
      <c r="Q172" s="183">
        <v>6.5199999999999998E-3</v>
      </c>
      <c r="R172" s="183">
        <f>Q172*H172</f>
        <v>6.8199199999999998</v>
      </c>
      <c r="S172" s="183">
        <v>0</v>
      </c>
      <c r="T172" s="184">
        <f>S172*H172</f>
        <v>0</v>
      </c>
      <c r="AR172" s="15" t="s">
        <v>139</v>
      </c>
      <c r="AT172" s="15" t="s">
        <v>135</v>
      </c>
      <c r="AU172" s="15" t="s">
        <v>140</v>
      </c>
      <c r="AY172" s="15" t="s">
        <v>133</v>
      </c>
      <c r="BE172" s="185">
        <f>IF(N172="základná",J172,0)</f>
        <v>0</v>
      </c>
      <c r="BF172" s="185">
        <f>IF(N172="znížená",J172,0)</f>
        <v>0</v>
      </c>
      <c r="BG172" s="185">
        <f>IF(N172="zákl. prenesená",J172,0)</f>
        <v>0</v>
      </c>
      <c r="BH172" s="185">
        <f>IF(N172="zníž. prenesená",J172,0)</f>
        <v>0</v>
      </c>
      <c r="BI172" s="185">
        <f>IF(N172="nulová",J172,0)</f>
        <v>0</v>
      </c>
      <c r="BJ172" s="15" t="s">
        <v>140</v>
      </c>
      <c r="BK172" s="185">
        <f>ROUND(I172*H172,2)</f>
        <v>0</v>
      </c>
      <c r="BL172" s="15" t="s">
        <v>139</v>
      </c>
      <c r="BM172" s="15" t="s">
        <v>289</v>
      </c>
    </row>
    <row r="173" spans="2:65" s="11" customFormat="1">
      <c r="B173" s="186"/>
      <c r="C173" s="187"/>
      <c r="D173" s="188" t="s">
        <v>142</v>
      </c>
      <c r="E173" s="189" t="s">
        <v>1</v>
      </c>
      <c r="F173" s="190" t="s">
        <v>87</v>
      </c>
      <c r="G173" s="187"/>
      <c r="H173" s="191">
        <v>1046</v>
      </c>
      <c r="I173" s="192"/>
      <c r="J173" s="187"/>
      <c r="K173" s="187"/>
      <c r="L173" s="193"/>
      <c r="M173" s="194"/>
      <c r="N173" s="195"/>
      <c r="O173" s="195"/>
      <c r="P173" s="195"/>
      <c r="Q173" s="195"/>
      <c r="R173" s="195"/>
      <c r="S173" s="195"/>
      <c r="T173" s="196"/>
      <c r="AT173" s="197" t="s">
        <v>142</v>
      </c>
      <c r="AU173" s="197" t="s">
        <v>140</v>
      </c>
      <c r="AV173" s="11" t="s">
        <v>140</v>
      </c>
      <c r="AW173" s="11" t="s">
        <v>31</v>
      </c>
      <c r="AX173" s="11" t="s">
        <v>77</v>
      </c>
      <c r="AY173" s="197" t="s">
        <v>133</v>
      </c>
    </row>
    <row r="174" spans="2:65" s="1" customFormat="1" ht="14.4" customHeight="1">
      <c r="B174" s="32"/>
      <c r="C174" s="174" t="s">
        <v>290</v>
      </c>
      <c r="D174" s="174" t="s">
        <v>135</v>
      </c>
      <c r="E174" s="175" t="s">
        <v>291</v>
      </c>
      <c r="F174" s="176" t="s">
        <v>292</v>
      </c>
      <c r="G174" s="177" t="s">
        <v>89</v>
      </c>
      <c r="H174" s="178">
        <v>1046</v>
      </c>
      <c r="I174" s="179"/>
      <c r="J174" s="180">
        <f>ROUND(I174*H174,2)</f>
        <v>0</v>
      </c>
      <c r="K174" s="176" t="s">
        <v>152</v>
      </c>
      <c r="L174" s="36"/>
      <c r="M174" s="181" t="s">
        <v>1</v>
      </c>
      <c r="N174" s="182" t="s">
        <v>41</v>
      </c>
      <c r="O174" s="58"/>
      <c r="P174" s="183">
        <f>O174*H174</f>
        <v>0</v>
      </c>
      <c r="Q174" s="183">
        <v>8.0999999999999996E-4</v>
      </c>
      <c r="R174" s="183">
        <f>Q174*H174</f>
        <v>0.8472599999999999</v>
      </c>
      <c r="S174" s="183">
        <v>0</v>
      </c>
      <c r="T174" s="184">
        <f>S174*H174</f>
        <v>0</v>
      </c>
      <c r="AR174" s="15" t="s">
        <v>139</v>
      </c>
      <c r="AT174" s="15" t="s">
        <v>135</v>
      </c>
      <c r="AU174" s="15" t="s">
        <v>140</v>
      </c>
      <c r="AY174" s="15" t="s">
        <v>133</v>
      </c>
      <c r="BE174" s="185">
        <f>IF(N174="základná",J174,0)</f>
        <v>0</v>
      </c>
      <c r="BF174" s="185">
        <f>IF(N174="znížená",J174,0)</f>
        <v>0</v>
      </c>
      <c r="BG174" s="185">
        <f>IF(N174="zákl. prenesená",J174,0)</f>
        <v>0</v>
      </c>
      <c r="BH174" s="185">
        <f>IF(N174="zníž. prenesená",J174,0)</f>
        <v>0</v>
      </c>
      <c r="BI174" s="185">
        <f>IF(N174="nulová",J174,0)</f>
        <v>0</v>
      </c>
      <c r="BJ174" s="15" t="s">
        <v>140</v>
      </c>
      <c r="BK174" s="185">
        <f>ROUND(I174*H174,2)</f>
        <v>0</v>
      </c>
      <c r="BL174" s="15" t="s">
        <v>139</v>
      </c>
      <c r="BM174" s="15" t="s">
        <v>293</v>
      </c>
    </row>
    <row r="175" spans="2:65" s="11" customFormat="1">
      <c r="B175" s="186"/>
      <c r="C175" s="187"/>
      <c r="D175" s="188" t="s">
        <v>142</v>
      </c>
      <c r="E175" s="189" t="s">
        <v>1</v>
      </c>
      <c r="F175" s="190" t="s">
        <v>87</v>
      </c>
      <c r="G175" s="187"/>
      <c r="H175" s="191">
        <v>1046</v>
      </c>
      <c r="I175" s="192"/>
      <c r="J175" s="187"/>
      <c r="K175" s="187"/>
      <c r="L175" s="193"/>
      <c r="M175" s="194"/>
      <c r="N175" s="195"/>
      <c r="O175" s="195"/>
      <c r="P175" s="195"/>
      <c r="Q175" s="195"/>
      <c r="R175" s="195"/>
      <c r="S175" s="195"/>
      <c r="T175" s="196"/>
      <c r="AT175" s="197" t="s">
        <v>142</v>
      </c>
      <c r="AU175" s="197" t="s">
        <v>140</v>
      </c>
      <c r="AV175" s="11" t="s">
        <v>140</v>
      </c>
      <c r="AW175" s="11" t="s">
        <v>31</v>
      </c>
      <c r="AX175" s="11" t="s">
        <v>77</v>
      </c>
      <c r="AY175" s="197" t="s">
        <v>133</v>
      </c>
    </row>
    <row r="176" spans="2:65" s="1" customFormat="1" ht="20.399999999999999" customHeight="1">
      <c r="B176" s="32"/>
      <c r="C176" s="174" t="s">
        <v>294</v>
      </c>
      <c r="D176" s="174" t="s">
        <v>135</v>
      </c>
      <c r="E176" s="175" t="s">
        <v>295</v>
      </c>
      <c r="F176" s="176" t="s">
        <v>296</v>
      </c>
      <c r="G176" s="177" t="s">
        <v>89</v>
      </c>
      <c r="H176" s="178">
        <v>1046</v>
      </c>
      <c r="I176" s="179"/>
      <c r="J176" s="180">
        <f>ROUND(I176*H176,2)</f>
        <v>0</v>
      </c>
      <c r="K176" s="176" t="s">
        <v>297</v>
      </c>
      <c r="L176" s="36"/>
      <c r="M176" s="181" t="s">
        <v>1</v>
      </c>
      <c r="N176" s="182" t="s">
        <v>41</v>
      </c>
      <c r="O176" s="58"/>
      <c r="P176" s="183">
        <f>O176*H176</f>
        <v>0</v>
      </c>
      <c r="Q176" s="183">
        <v>0.12966</v>
      </c>
      <c r="R176" s="183">
        <f>Q176*H176</f>
        <v>135.62436</v>
      </c>
      <c r="S176" s="183">
        <v>0</v>
      </c>
      <c r="T176" s="184">
        <f>S176*H176</f>
        <v>0</v>
      </c>
      <c r="AR176" s="15" t="s">
        <v>139</v>
      </c>
      <c r="AT176" s="15" t="s">
        <v>135</v>
      </c>
      <c r="AU176" s="15" t="s">
        <v>140</v>
      </c>
      <c r="AY176" s="15" t="s">
        <v>133</v>
      </c>
      <c r="BE176" s="185">
        <f>IF(N176="základná",J176,0)</f>
        <v>0</v>
      </c>
      <c r="BF176" s="185">
        <f>IF(N176="znížená",J176,0)</f>
        <v>0</v>
      </c>
      <c r="BG176" s="185">
        <f>IF(N176="zákl. prenesená",J176,0)</f>
        <v>0</v>
      </c>
      <c r="BH176" s="185">
        <f>IF(N176="zníž. prenesená",J176,0)</f>
        <v>0</v>
      </c>
      <c r="BI176" s="185">
        <f>IF(N176="nulová",J176,0)</f>
        <v>0</v>
      </c>
      <c r="BJ176" s="15" t="s">
        <v>140</v>
      </c>
      <c r="BK176" s="185">
        <f>ROUND(I176*H176,2)</f>
        <v>0</v>
      </c>
      <c r="BL176" s="15" t="s">
        <v>139</v>
      </c>
      <c r="BM176" s="15" t="s">
        <v>298</v>
      </c>
    </row>
    <row r="177" spans="2:65" s="11" customFormat="1">
      <c r="B177" s="186"/>
      <c r="C177" s="187"/>
      <c r="D177" s="188" t="s">
        <v>142</v>
      </c>
      <c r="E177" s="189" t="s">
        <v>1</v>
      </c>
      <c r="F177" s="190" t="s">
        <v>87</v>
      </c>
      <c r="G177" s="187"/>
      <c r="H177" s="191">
        <v>1046</v>
      </c>
      <c r="I177" s="192"/>
      <c r="J177" s="187"/>
      <c r="K177" s="187"/>
      <c r="L177" s="193"/>
      <c r="M177" s="194"/>
      <c r="N177" s="195"/>
      <c r="O177" s="195"/>
      <c r="P177" s="195"/>
      <c r="Q177" s="195"/>
      <c r="R177" s="195"/>
      <c r="S177" s="195"/>
      <c r="T177" s="196"/>
      <c r="AT177" s="197" t="s">
        <v>142</v>
      </c>
      <c r="AU177" s="197" t="s">
        <v>140</v>
      </c>
      <c r="AV177" s="11" t="s">
        <v>140</v>
      </c>
      <c r="AW177" s="11" t="s">
        <v>31</v>
      </c>
      <c r="AX177" s="11" t="s">
        <v>77</v>
      </c>
      <c r="AY177" s="197" t="s">
        <v>133</v>
      </c>
    </row>
    <row r="178" spans="2:65" s="1" customFormat="1" ht="14.4" customHeight="1">
      <c r="B178" s="32"/>
      <c r="C178" s="174" t="s">
        <v>299</v>
      </c>
      <c r="D178" s="174" t="s">
        <v>135</v>
      </c>
      <c r="E178" s="175" t="s">
        <v>300</v>
      </c>
      <c r="F178" s="176" t="s">
        <v>301</v>
      </c>
      <c r="G178" s="177" t="s">
        <v>89</v>
      </c>
      <c r="H178" s="178">
        <v>9.3640000000000008</v>
      </c>
      <c r="I178" s="179"/>
      <c r="J178" s="180">
        <f>ROUND(I178*H178,2)</f>
        <v>0</v>
      </c>
      <c r="K178" s="176" t="s">
        <v>138</v>
      </c>
      <c r="L178" s="36"/>
      <c r="M178" s="181" t="s">
        <v>1</v>
      </c>
      <c r="N178" s="182" t="s">
        <v>41</v>
      </c>
      <c r="O178" s="58"/>
      <c r="P178" s="183">
        <f>O178*H178</f>
        <v>0</v>
      </c>
      <c r="Q178" s="183">
        <v>0.25331999999999999</v>
      </c>
      <c r="R178" s="183">
        <f>Q178*H178</f>
        <v>2.3720884799999999</v>
      </c>
      <c r="S178" s="183">
        <v>0</v>
      </c>
      <c r="T178" s="184">
        <f>S178*H178</f>
        <v>0</v>
      </c>
      <c r="AR178" s="15" t="s">
        <v>139</v>
      </c>
      <c r="AT178" s="15" t="s">
        <v>135</v>
      </c>
      <c r="AU178" s="15" t="s">
        <v>140</v>
      </c>
      <c r="AY178" s="15" t="s">
        <v>133</v>
      </c>
      <c r="BE178" s="185">
        <f>IF(N178="základná",J178,0)</f>
        <v>0</v>
      </c>
      <c r="BF178" s="185">
        <f>IF(N178="znížená",J178,0)</f>
        <v>0</v>
      </c>
      <c r="BG178" s="185">
        <f>IF(N178="zákl. prenesená",J178,0)</f>
        <v>0</v>
      </c>
      <c r="BH178" s="185">
        <f>IF(N178="zníž. prenesená",J178,0)</f>
        <v>0</v>
      </c>
      <c r="BI178" s="185">
        <f>IF(N178="nulová",J178,0)</f>
        <v>0</v>
      </c>
      <c r="BJ178" s="15" t="s">
        <v>140</v>
      </c>
      <c r="BK178" s="185">
        <f>ROUND(I178*H178,2)</f>
        <v>0</v>
      </c>
      <c r="BL178" s="15" t="s">
        <v>139</v>
      </c>
      <c r="BM178" s="15" t="s">
        <v>302</v>
      </c>
    </row>
    <row r="179" spans="2:65" s="1" customFormat="1" ht="14.4" customHeight="1">
      <c r="B179" s="32"/>
      <c r="C179" s="174" t="s">
        <v>303</v>
      </c>
      <c r="D179" s="174" t="s">
        <v>135</v>
      </c>
      <c r="E179" s="175" t="s">
        <v>304</v>
      </c>
      <c r="F179" s="176" t="s">
        <v>305</v>
      </c>
      <c r="G179" s="177" t="s">
        <v>89</v>
      </c>
      <c r="H179" s="178">
        <v>8.25</v>
      </c>
      <c r="I179" s="179"/>
      <c r="J179" s="180">
        <f>ROUND(I179*H179,2)</f>
        <v>0</v>
      </c>
      <c r="K179" s="176" t="s">
        <v>138</v>
      </c>
      <c r="L179" s="36"/>
      <c r="M179" s="181" t="s">
        <v>1</v>
      </c>
      <c r="N179" s="182" t="s">
        <v>41</v>
      </c>
      <c r="O179" s="58"/>
      <c r="P179" s="183">
        <f>O179*H179</f>
        <v>0</v>
      </c>
      <c r="Q179" s="183">
        <v>0.37541000000000002</v>
      </c>
      <c r="R179" s="183">
        <f>Q179*H179</f>
        <v>3.0971325000000003</v>
      </c>
      <c r="S179" s="183">
        <v>0</v>
      </c>
      <c r="T179" s="184">
        <f>S179*H179</f>
        <v>0</v>
      </c>
      <c r="AR179" s="15" t="s">
        <v>139</v>
      </c>
      <c r="AT179" s="15" t="s">
        <v>135</v>
      </c>
      <c r="AU179" s="15" t="s">
        <v>140</v>
      </c>
      <c r="AY179" s="15" t="s">
        <v>133</v>
      </c>
      <c r="BE179" s="185">
        <f>IF(N179="základná",J179,0)</f>
        <v>0</v>
      </c>
      <c r="BF179" s="185">
        <f>IF(N179="znížená",J179,0)</f>
        <v>0</v>
      </c>
      <c r="BG179" s="185">
        <f>IF(N179="zákl. prenesená",J179,0)</f>
        <v>0</v>
      </c>
      <c r="BH179" s="185">
        <f>IF(N179="zníž. prenesená",J179,0)</f>
        <v>0</v>
      </c>
      <c r="BI179" s="185">
        <f>IF(N179="nulová",J179,0)</f>
        <v>0</v>
      </c>
      <c r="BJ179" s="15" t="s">
        <v>140</v>
      </c>
      <c r="BK179" s="185">
        <f>ROUND(I179*H179,2)</f>
        <v>0</v>
      </c>
      <c r="BL179" s="15" t="s">
        <v>139</v>
      </c>
      <c r="BM179" s="15" t="s">
        <v>306</v>
      </c>
    </row>
    <row r="180" spans="2:65" s="11" customFormat="1">
      <c r="B180" s="186"/>
      <c r="C180" s="187"/>
      <c r="D180" s="188" t="s">
        <v>142</v>
      </c>
      <c r="E180" s="189" t="s">
        <v>1</v>
      </c>
      <c r="F180" s="190" t="s">
        <v>307</v>
      </c>
      <c r="G180" s="187"/>
      <c r="H180" s="191">
        <v>8.25</v>
      </c>
      <c r="I180" s="192"/>
      <c r="J180" s="187"/>
      <c r="K180" s="187"/>
      <c r="L180" s="193"/>
      <c r="M180" s="194"/>
      <c r="N180" s="195"/>
      <c r="O180" s="195"/>
      <c r="P180" s="195"/>
      <c r="Q180" s="195"/>
      <c r="R180" s="195"/>
      <c r="S180" s="195"/>
      <c r="T180" s="196"/>
      <c r="AT180" s="197" t="s">
        <v>142</v>
      </c>
      <c r="AU180" s="197" t="s">
        <v>140</v>
      </c>
      <c r="AV180" s="11" t="s">
        <v>140</v>
      </c>
      <c r="AW180" s="11" t="s">
        <v>31</v>
      </c>
      <c r="AX180" s="11" t="s">
        <v>77</v>
      </c>
      <c r="AY180" s="197" t="s">
        <v>133</v>
      </c>
    </row>
    <row r="181" spans="2:65" s="1" customFormat="1" ht="14.4" customHeight="1">
      <c r="B181" s="32"/>
      <c r="C181" s="221" t="s">
        <v>308</v>
      </c>
      <c r="D181" s="221" t="s">
        <v>231</v>
      </c>
      <c r="E181" s="222" t="s">
        <v>309</v>
      </c>
      <c r="F181" s="223" t="s">
        <v>310</v>
      </c>
      <c r="G181" s="224" t="s">
        <v>246</v>
      </c>
      <c r="H181" s="225">
        <v>85</v>
      </c>
      <c r="I181" s="226"/>
      <c r="J181" s="227">
        <f>ROUND(I181*H181,2)</f>
        <v>0</v>
      </c>
      <c r="K181" s="223" t="s">
        <v>1</v>
      </c>
      <c r="L181" s="228"/>
      <c r="M181" s="229" t="s">
        <v>1</v>
      </c>
      <c r="N181" s="230" t="s">
        <v>41</v>
      </c>
      <c r="O181" s="58"/>
      <c r="P181" s="183">
        <f>O181*H181</f>
        <v>0</v>
      </c>
      <c r="Q181" s="183">
        <v>6.2E-2</v>
      </c>
      <c r="R181" s="183">
        <f>Q181*H181</f>
        <v>5.27</v>
      </c>
      <c r="S181" s="183">
        <v>0</v>
      </c>
      <c r="T181" s="184">
        <f>S181*H181</f>
        <v>0</v>
      </c>
      <c r="AR181" s="15" t="s">
        <v>179</v>
      </c>
      <c r="AT181" s="15" t="s">
        <v>231</v>
      </c>
      <c r="AU181" s="15" t="s">
        <v>140</v>
      </c>
      <c r="AY181" s="15" t="s">
        <v>133</v>
      </c>
      <c r="BE181" s="185">
        <f>IF(N181="základná",J181,0)</f>
        <v>0</v>
      </c>
      <c r="BF181" s="185">
        <f>IF(N181="znížená",J181,0)</f>
        <v>0</v>
      </c>
      <c r="BG181" s="185">
        <f>IF(N181="zákl. prenesená",J181,0)</f>
        <v>0</v>
      </c>
      <c r="BH181" s="185">
        <f>IF(N181="zníž. prenesená",J181,0)</f>
        <v>0</v>
      </c>
      <c r="BI181" s="185">
        <f>IF(N181="nulová",J181,0)</f>
        <v>0</v>
      </c>
      <c r="BJ181" s="15" t="s">
        <v>140</v>
      </c>
      <c r="BK181" s="185">
        <f>ROUND(I181*H181,2)</f>
        <v>0</v>
      </c>
      <c r="BL181" s="15" t="s">
        <v>139</v>
      </c>
      <c r="BM181" s="15" t="s">
        <v>311</v>
      </c>
    </row>
    <row r="182" spans="2:65" s="11" customFormat="1">
      <c r="B182" s="186"/>
      <c r="C182" s="187"/>
      <c r="D182" s="188" t="s">
        <v>142</v>
      </c>
      <c r="E182" s="189" t="s">
        <v>1</v>
      </c>
      <c r="F182" s="190" t="s">
        <v>312</v>
      </c>
      <c r="G182" s="187"/>
      <c r="H182" s="191">
        <v>85</v>
      </c>
      <c r="I182" s="192"/>
      <c r="J182" s="187"/>
      <c r="K182" s="187"/>
      <c r="L182" s="193"/>
      <c r="M182" s="194"/>
      <c r="N182" s="195"/>
      <c r="O182" s="195"/>
      <c r="P182" s="195"/>
      <c r="Q182" s="195"/>
      <c r="R182" s="195"/>
      <c r="S182" s="195"/>
      <c r="T182" s="196"/>
      <c r="AT182" s="197" t="s">
        <v>142</v>
      </c>
      <c r="AU182" s="197" t="s">
        <v>140</v>
      </c>
      <c r="AV182" s="11" t="s">
        <v>140</v>
      </c>
      <c r="AW182" s="11" t="s">
        <v>31</v>
      </c>
      <c r="AX182" s="11" t="s">
        <v>77</v>
      </c>
      <c r="AY182" s="197" t="s">
        <v>133</v>
      </c>
    </row>
    <row r="183" spans="2:65" s="1" customFormat="1" ht="14.4" customHeight="1">
      <c r="B183" s="32"/>
      <c r="C183" s="174" t="s">
        <v>313</v>
      </c>
      <c r="D183" s="174" t="s">
        <v>135</v>
      </c>
      <c r="E183" s="175" t="s">
        <v>314</v>
      </c>
      <c r="F183" s="176" t="s">
        <v>315</v>
      </c>
      <c r="G183" s="177" t="s">
        <v>84</v>
      </c>
      <c r="H183" s="178">
        <v>10</v>
      </c>
      <c r="I183" s="179"/>
      <c r="J183" s="180">
        <f>ROUND(I183*H183,2)</f>
        <v>0</v>
      </c>
      <c r="K183" s="176" t="s">
        <v>138</v>
      </c>
      <c r="L183" s="36"/>
      <c r="M183" s="181" t="s">
        <v>1</v>
      </c>
      <c r="N183" s="182" t="s">
        <v>41</v>
      </c>
      <c r="O183" s="58"/>
      <c r="P183" s="183">
        <f>O183*H183</f>
        <v>0</v>
      </c>
      <c r="Q183" s="183">
        <v>0.34923999999999999</v>
      </c>
      <c r="R183" s="183">
        <f>Q183*H183</f>
        <v>3.4923999999999999</v>
      </c>
      <c r="S183" s="183">
        <v>0</v>
      </c>
      <c r="T183" s="184">
        <f>S183*H183</f>
        <v>0</v>
      </c>
      <c r="AR183" s="15" t="s">
        <v>139</v>
      </c>
      <c r="AT183" s="15" t="s">
        <v>135</v>
      </c>
      <c r="AU183" s="15" t="s">
        <v>140</v>
      </c>
      <c r="AY183" s="15" t="s">
        <v>133</v>
      </c>
      <c r="BE183" s="185">
        <f>IF(N183="základná",J183,0)</f>
        <v>0</v>
      </c>
      <c r="BF183" s="185">
        <f>IF(N183="znížená",J183,0)</f>
        <v>0</v>
      </c>
      <c r="BG183" s="185">
        <f>IF(N183="zákl. prenesená",J183,0)</f>
        <v>0</v>
      </c>
      <c r="BH183" s="185">
        <f>IF(N183="zníž. prenesená",J183,0)</f>
        <v>0</v>
      </c>
      <c r="BI183" s="185">
        <f>IF(N183="nulová",J183,0)</f>
        <v>0</v>
      </c>
      <c r="BJ183" s="15" t="s">
        <v>140</v>
      </c>
      <c r="BK183" s="185">
        <f>ROUND(I183*H183,2)</f>
        <v>0</v>
      </c>
      <c r="BL183" s="15" t="s">
        <v>139</v>
      </c>
      <c r="BM183" s="15" t="s">
        <v>316</v>
      </c>
    </row>
    <row r="184" spans="2:65" s="11" customFormat="1">
      <c r="B184" s="186"/>
      <c r="C184" s="187"/>
      <c r="D184" s="188" t="s">
        <v>142</v>
      </c>
      <c r="E184" s="189" t="s">
        <v>1</v>
      </c>
      <c r="F184" s="190" t="s">
        <v>317</v>
      </c>
      <c r="G184" s="187"/>
      <c r="H184" s="191">
        <v>10</v>
      </c>
      <c r="I184" s="192"/>
      <c r="J184" s="187"/>
      <c r="K184" s="187"/>
      <c r="L184" s="193"/>
      <c r="M184" s="194"/>
      <c r="N184" s="195"/>
      <c r="O184" s="195"/>
      <c r="P184" s="195"/>
      <c r="Q184" s="195"/>
      <c r="R184" s="195"/>
      <c r="S184" s="195"/>
      <c r="T184" s="196"/>
      <c r="AT184" s="197" t="s">
        <v>142</v>
      </c>
      <c r="AU184" s="197" t="s">
        <v>140</v>
      </c>
      <c r="AV184" s="11" t="s">
        <v>140</v>
      </c>
      <c r="AW184" s="11" t="s">
        <v>31</v>
      </c>
      <c r="AX184" s="11" t="s">
        <v>77</v>
      </c>
      <c r="AY184" s="197" t="s">
        <v>133</v>
      </c>
    </row>
    <row r="185" spans="2:65" s="1" customFormat="1" ht="20.399999999999999" customHeight="1">
      <c r="B185" s="32"/>
      <c r="C185" s="221" t="s">
        <v>318</v>
      </c>
      <c r="D185" s="221" t="s">
        <v>231</v>
      </c>
      <c r="E185" s="222" t="s">
        <v>319</v>
      </c>
      <c r="F185" s="223" t="s">
        <v>320</v>
      </c>
      <c r="G185" s="224" t="s">
        <v>246</v>
      </c>
      <c r="H185" s="225">
        <v>10</v>
      </c>
      <c r="I185" s="226"/>
      <c r="J185" s="227">
        <f>ROUND(I185*H185,2)</f>
        <v>0</v>
      </c>
      <c r="K185" s="223" t="s">
        <v>138</v>
      </c>
      <c r="L185" s="228"/>
      <c r="M185" s="229" t="s">
        <v>1</v>
      </c>
      <c r="N185" s="230" t="s">
        <v>41</v>
      </c>
      <c r="O185" s="58"/>
      <c r="P185" s="183">
        <f>O185*H185</f>
        <v>0</v>
      </c>
      <c r="Q185" s="183">
        <v>0</v>
      </c>
      <c r="R185" s="183">
        <f>Q185*H185</f>
        <v>0</v>
      </c>
      <c r="S185" s="183">
        <v>0</v>
      </c>
      <c r="T185" s="184">
        <f>S185*H185</f>
        <v>0</v>
      </c>
      <c r="AR185" s="15" t="s">
        <v>179</v>
      </c>
      <c r="AT185" s="15" t="s">
        <v>231</v>
      </c>
      <c r="AU185" s="15" t="s">
        <v>140</v>
      </c>
      <c r="AY185" s="15" t="s">
        <v>133</v>
      </c>
      <c r="BE185" s="185">
        <f>IF(N185="základná",J185,0)</f>
        <v>0</v>
      </c>
      <c r="BF185" s="185">
        <f>IF(N185="znížená",J185,0)</f>
        <v>0</v>
      </c>
      <c r="BG185" s="185">
        <f>IF(N185="zákl. prenesená",J185,0)</f>
        <v>0</v>
      </c>
      <c r="BH185" s="185">
        <f>IF(N185="zníž. prenesená",J185,0)</f>
        <v>0</v>
      </c>
      <c r="BI185" s="185">
        <f>IF(N185="nulová",J185,0)</f>
        <v>0</v>
      </c>
      <c r="BJ185" s="15" t="s">
        <v>140</v>
      </c>
      <c r="BK185" s="185">
        <f>ROUND(I185*H185,2)</f>
        <v>0</v>
      </c>
      <c r="BL185" s="15" t="s">
        <v>139</v>
      </c>
      <c r="BM185" s="15" t="s">
        <v>321</v>
      </c>
    </row>
    <row r="186" spans="2:65" s="1" customFormat="1" ht="14.4" customHeight="1">
      <c r="B186" s="32"/>
      <c r="C186" s="174" t="s">
        <v>322</v>
      </c>
      <c r="D186" s="174" t="s">
        <v>135</v>
      </c>
      <c r="E186" s="175" t="s">
        <v>323</v>
      </c>
      <c r="F186" s="176" t="s">
        <v>324</v>
      </c>
      <c r="G186" s="177" t="s">
        <v>84</v>
      </c>
      <c r="H186" s="178">
        <v>11</v>
      </c>
      <c r="I186" s="179"/>
      <c r="J186" s="180">
        <f>ROUND(I186*H186,2)</f>
        <v>0</v>
      </c>
      <c r="K186" s="176" t="s">
        <v>138</v>
      </c>
      <c r="L186" s="36"/>
      <c r="M186" s="181" t="s">
        <v>1</v>
      </c>
      <c r="N186" s="182" t="s">
        <v>41</v>
      </c>
      <c r="O186" s="58"/>
      <c r="P186" s="183">
        <f>O186*H186</f>
        <v>0</v>
      </c>
      <c r="Q186" s="183">
        <v>0.50446000000000002</v>
      </c>
      <c r="R186" s="183">
        <f>Q186*H186</f>
        <v>5.5490599999999999</v>
      </c>
      <c r="S186" s="183">
        <v>0</v>
      </c>
      <c r="T186" s="184">
        <f>S186*H186</f>
        <v>0</v>
      </c>
      <c r="AR186" s="15" t="s">
        <v>139</v>
      </c>
      <c r="AT186" s="15" t="s">
        <v>135</v>
      </c>
      <c r="AU186" s="15" t="s">
        <v>140</v>
      </c>
      <c r="AY186" s="15" t="s">
        <v>133</v>
      </c>
      <c r="BE186" s="185">
        <f>IF(N186="základná",J186,0)</f>
        <v>0</v>
      </c>
      <c r="BF186" s="185">
        <f>IF(N186="znížená",J186,0)</f>
        <v>0</v>
      </c>
      <c r="BG186" s="185">
        <f>IF(N186="zákl. prenesená",J186,0)</f>
        <v>0</v>
      </c>
      <c r="BH186" s="185">
        <f>IF(N186="zníž. prenesená",J186,0)</f>
        <v>0</v>
      </c>
      <c r="BI186" s="185">
        <f>IF(N186="nulová",J186,0)</f>
        <v>0</v>
      </c>
      <c r="BJ186" s="15" t="s">
        <v>140</v>
      </c>
      <c r="BK186" s="185">
        <f>ROUND(I186*H186,2)</f>
        <v>0</v>
      </c>
      <c r="BL186" s="15" t="s">
        <v>139</v>
      </c>
      <c r="BM186" s="15" t="s">
        <v>325</v>
      </c>
    </row>
    <row r="187" spans="2:65" s="11" customFormat="1">
      <c r="B187" s="186"/>
      <c r="C187" s="187"/>
      <c r="D187" s="188" t="s">
        <v>142</v>
      </c>
      <c r="E187" s="189" t="s">
        <v>1</v>
      </c>
      <c r="F187" s="190" t="s">
        <v>195</v>
      </c>
      <c r="G187" s="187"/>
      <c r="H187" s="191">
        <v>11</v>
      </c>
      <c r="I187" s="192"/>
      <c r="J187" s="187"/>
      <c r="K187" s="187"/>
      <c r="L187" s="193"/>
      <c r="M187" s="194"/>
      <c r="N187" s="195"/>
      <c r="O187" s="195"/>
      <c r="P187" s="195"/>
      <c r="Q187" s="195"/>
      <c r="R187" s="195"/>
      <c r="S187" s="195"/>
      <c r="T187" s="196"/>
      <c r="AT187" s="197" t="s">
        <v>142</v>
      </c>
      <c r="AU187" s="197" t="s">
        <v>140</v>
      </c>
      <c r="AV187" s="11" t="s">
        <v>140</v>
      </c>
      <c r="AW187" s="11" t="s">
        <v>31</v>
      </c>
      <c r="AX187" s="11" t="s">
        <v>77</v>
      </c>
      <c r="AY187" s="197" t="s">
        <v>133</v>
      </c>
    </row>
    <row r="188" spans="2:65" s="1" customFormat="1" ht="14.4" customHeight="1">
      <c r="B188" s="32"/>
      <c r="C188" s="221" t="s">
        <v>326</v>
      </c>
      <c r="D188" s="221" t="s">
        <v>231</v>
      </c>
      <c r="E188" s="222" t="s">
        <v>327</v>
      </c>
      <c r="F188" s="223" t="s">
        <v>328</v>
      </c>
      <c r="G188" s="224" t="s">
        <v>246</v>
      </c>
      <c r="H188" s="225">
        <v>11</v>
      </c>
      <c r="I188" s="226"/>
      <c r="J188" s="227">
        <f>ROUND(I188*H188,2)</f>
        <v>0</v>
      </c>
      <c r="K188" s="223" t="s">
        <v>1</v>
      </c>
      <c r="L188" s="228"/>
      <c r="M188" s="229" t="s">
        <v>1</v>
      </c>
      <c r="N188" s="230" t="s">
        <v>41</v>
      </c>
      <c r="O188" s="58"/>
      <c r="P188" s="183">
        <f>O188*H188</f>
        <v>0</v>
      </c>
      <c r="Q188" s="183">
        <v>0.22500000000000001</v>
      </c>
      <c r="R188" s="183">
        <f>Q188*H188</f>
        <v>2.4750000000000001</v>
      </c>
      <c r="S188" s="183">
        <v>0</v>
      </c>
      <c r="T188" s="184">
        <f>S188*H188</f>
        <v>0</v>
      </c>
      <c r="AR188" s="15" t="s">
        <v>179</v>
      </c>
      <c r="AT188" s="15" t="s">
        <v>231</v>
      </c>
      <c r="AU188" s="15" t="s">
        <v>140</v>
      </c>
      <c r="AY188" s="15" t="s">
        <v>133</v>
      </c>
      <c r="BE188" s="185">
        <f>IF(N188="základná",J188,0)</f>
        <v>0</v>
      </c>
      <c r="BF188" s="185">
        <f>IF(N188="znížená",J188,0)</f>
        <v>0</v>
      </c>
      <c r="BG188" s="185">
        <f>IF(N188="zákl. prenesená",J188,0)</f>
        <v>0</v>
      </c>
      <c r="BH188" s="185">
        <f>IF(N188="zníž. prenesená",J188,0)</f>
        <v>0</v>
      </c>
      <c r="BI188" s="185">
        <f>IF(N188="nulová",J188,0)</f>
        <v>0</v>
      </c>
      <c r="BJ188" s="15" t="s">
        <v>140</v>
      </c>
      <c r="BK188" s="185">
        <f>ROUND(I188*H188,2)</f>
        <v>0</v>
      </c>
      <c r="BL188" s="15" t="s">
        <v>139</v>
      </c>
      <c r="BM188" s="15" t="s">
        <v>329</v>
      </c>
    </row>
    <row r="189" spans="2:65" s="10" customFormat="1" ht="22.8" customHeight="1">
      <c r="B189" s="158"/>
      <c r="C189" s="159"/>
      <c r="D189" s="160" t="s">
        <v>68</v>
      </c>
      <c r="E189" s="172" t="s">
        <v>179</v>
      </c>
      <c r="F189" s="172" t="s">
        <v>330</v>
      </c>
      <c r="G189" s="159"/>
      <c r="H189" s="159"/>
      <c r="I189" s="162"/>
      <c r="J189" s="173">
        <f>BK189</f>
        <v>0</v>
      </c>
      <c r="K189" s="159"/>
      <c r="L189" s="164"/>
      <c r="M189" s="165"/>
      <c r="N189" s="166"/>
      <c r="O189" s="166"/>
      <c r="P189" s="167">
        <f>SUM(P190:P220)</f>
        <v>0</v>
      </c>
      <c r="Q189" s="166"/>
      <c r="R189" s="167">
        <f>SUM(R190:R220)</f>
        <v>15.899366799999999</v>
      </c>
      <c r="S189" s="166"/>
      <c r="T189" s="168">
        <f>SUM(T190:T220)</f>
        <v>0</v>
      </c>
      <c r="AR189" s="169" t="s">
        <v>77</v>
      </c>
      <c r="AT189" s="170" t="s">
        <v>68</v>
      </c>
      <c r="AU189" s="170" t="s">
        <v>77</v>
      </c>
      <c r="AY189" s="169" t="s">
        <v>133</v>
      </c>
      <c r="BK189" s="171">
        <f>SUM(BK190:BK220)</f>
        <v>0</v>
      </c>
    </row>
    <row r="190" spans="2:65" s="1" customFormat="1" ht="14.4" customHeight="1">
      <c r="B190" s="32"/>
      <c r="C190" s="174" t="s">
        <v>331</v>
      </c>
      <c r="D190" s="174" t="s">
        <v>135</v>
      </c>
      <c r="E190" s="175" t="s">
        <v>332</v>
      </c>
      <c r="F190" s="176" t="s">
        <v>333</v>
      </c>
      <c r="G190" s="177" t="s">
        <v>84</v>
      </c>
      <c r="H190" s="178">
        <v>50</v>
      </c>
      <c r="I190" s="179"/>
      <c r="J190" s="180">
        <f>ROUND(I190*H190,2)</f>
        <v>0</v>
      </c>
      <c r="K190" s="176" t="s">
        <v>138</v>
      </c>
      <c r="L190" s="36"/>
      <c r="M190" s="181" t="s">
        <v>1</v>
      </c>
      <c r="N190" s="182" t="s">
        <v>41</v>
      </c>
      <c r="O190" s="58"/>
      <c r="P190" s="183">
        <f>O190*H190</f>
        <v>0</v>
      </c>
      <c r="Q190" s="183">
        <v>1.0000000000000001E-5</v>
      </c>
      <c r="R190" s="183">
        <f>Q190*H190</f>
        <v>5.0000000000000001E-4</v>
      </c>
      <c r="S190" s="183">
        <v>0</v>
      </c>
      <c r="T190" s="184">
        <f>S190*H190</f>
        <v>0</v>
      </c>
      <c r="AR190" s="15" t="s">
        <v>139</v>
      </c>
      <c r="AT190" s="15" t="s">
        <v>135</v>
      </c>
      <c r="AU190" s="15" t="s">
        <v>140</v>
      </c>
      <c r="AY190" s="15" t="s">
        <v>133</v>
      </c>
      <c r="BE190" s="185">
        <f>IF(N190="základná",J190,0)</f>
        <v>0</v>
      </c>
      <c r="BF190" s="185">
        <f>IF(N190="znížená",J190,0)</f>
        <v>0</v>
      </c>
      <c r="BG190" s="185">
        <f>IF(N190="zákl. prenesená",J190,0)</f>
        <v>0</v>
      </c>
      <c r="BH190" s="185">
        <f>IF(N190="zníž. prenesená",J190,0)</f>
        <v>0</v>
      </c>
      <c r="BI190" s="185">
        <f>IF(N190="nulová",J190,0)</f>
        <v>0</v>
      </c>
      <c r="BJ190" s="15" t="s">
        <v>140</v>
      </c>
      <c r="BK190" s="185">
        <f>ROUND(I190*H190,2)</f>
        <v>0</v>
      </c>
      <c r="BL190" s="15" t="s">
        <v>139</v>
      </c>
      <c r="BM190" s="15" t="s">
        <v>334</v>
      </c>
    </row>
    <row r="191" spans="2:65" s="11" customFormat="1">
      <c r="B191" s="186"/>
      <c r="C191" s="187"/>
      <c r="D191" s="188" t="s">
        <v>142</v>
      </c>
      <c r="E191" s="189" t="s">
        <v>1</v>
      </c>
      <c r="F191" s="190" t="s">
        <v>100</v>
      </c>
      <c r="G191" s="187"/>
      <c r="H191" s="191">
        <v>50</v>
      </c>
      <c r="I191" s="192"/>
      <c r="J191" s="187"/>
      <c r="K191" s="187"/>
      <c r="L191" s="193"/>
      <c r="M191" s="194"/>
      <c r="N191" s="195"/>
      <c r="O191" s="195"/>
      <c r="P191" s="195"/>
      <c r="Q191" s="195"/>
      <c r="R191" s="195"/>
      <c r="S191" s="195"/>
      <c r="T191" s="196"/>
      <c r="AT191" s="197" t="s">
        <v>142</v>
      </c>
      <c r="AU191" s="197" t="s">
        <v>140</v>
      </c>
      <c r="AV191" s="11" t="s">
        <v>140</v>
      </c>
      <c r="AW191" s="11" t="s">
        <v>31</v>
      </c>
      <c r="AX191" s="11" t="s">
        <v>77</v>
      </c>
      <c r="AY191" s="197" t="s">
        <v>133</v>
      </c>
    </row>
    <row r="192" spans="2:65" s="1" customFormat="1" ht="14.4" customHeight="1">
      <c r="B192" s="32"/>
      <c r="C192" s="221" t="s">
        <v>335</v>
      </c>
      <c r="D192" s="221" t="s">
        <v>231</v>
      </c>
      <c r="E192" s="222" t="s">
        <v>336</v>
      </c>
      <c r="F192" s="223" t="s">
        <v>337</v>
      </c>
      <c r="G192" s="224" t="s">
        <v>84</v>
      </c>
      <c r="H192" s="225">
        <v>50</v>
      </c>
      <c r="I192" s="226"/>
      <c r="J192" s="227">
        <f>ROUND(I192*H192,2)</f>
        <v>0</v>
      </c>
      <c r="K192" s="223" t="s">
        <v>138</v>
      </c>
      <c r="L192" s="228"/>
      <c r="M192" s="229" t="s">
        <v>1</v>
      </c>
      <c r="N192" s="230" t="s">
        <v>41</v>
      </c>
      <c r="O192" s="58"/>
      <c r="P192" s="183">
        <f>O192*H192</f>
        <v>0</v>
      </c>
      <c r="Q192" s="183">
        <v>3.96E-3</v>
      </c>
      <c r="R192" s="183">
        <f>Q192*H192</f>
        <v>0.19800000000000001</v>
      </c>
      <c r="S192" s="183">
        <v>0</v>
      </c>
      <c r="T192" s="184">
        <f>S192*H192</f>
        <v>0</v>
      </c>
      <c r="AR192" s="15" t="s">
        <v>179</v>
      </c>
      <c r="AT192" s="15" t="s">
        <v>231</v>
      </c>
      <c r="AU192" s="15" t="s">
        <v>140</v>
      </c>
      <c r="AY192" s="15" t="s">
        <v>133</v>
      </c>
      <c r="BE192" s="185">
        <f>IF(N192="základná",J192,0)</f>
        <v>0</v>
      </c>
      <c r="BF192" s="185">
        <f>IF(N192="znížená",J192,0)</f>
        <v>0</v>
      </c>
      <c r="BG192" s="185">
        <f>IF(N192="zákl. prenesená",J192,0)</f>
        <v>0</v>
      </c>
      <c r="BH192" s="185">
        <f>IF(N192="zníž. prenesená",J192,0)</f>
        <v>0</v>
      </c>
      <c r="BI192" s="185">
        <f>IF(N192="nulová",J192,0)</f>
        <v>0</v>
      </c>
      <c r="BJ192" s="15" t="s">
        <v>140</v>
      </c>
      <c r="BK192" s="185">
        <f>ROUND(I192*H192,2)</f>
        <v>0</v>
      </c>
      <c r="BL192" s="15" t="s">
        <v>139</v>
      </c>
      <c r="BM192" s="15" t="s">
        <v>338</v>
      </c>
    </row>
    <row r="193" spans="2:65" s="1" customFormat="1" ht="19.2">
      <c r="B193" s="32"/>
      <c r="C193" s="33"/>
      <c r="D193" s="188" t="s">
        <v>147</v>
      </c>
      <c r="E193" s="33"/>
      <c r="F193" s="198" t="s">
        <v>339</v>
      </c>
      <c r="G193" s="33"/>
      <c r="H193" s="33"/>
      <c r="I193" s="102"/>
      <c r="J193" s="33"/>
      <c r="K193" s="33"/>
      <c r="L193" s="36"/>
      <c r="M193" s="199"/>
      <c r="N193" s="58"/>
      <c r="O193" s="58"/>
      <c r="P193" s="58"/>
      <c r="Q193" s="58"/>
      <c r="R193" s="58"/>
      <c r="S193" s="58"/>
      <c r="T193" s="59"/>
      <c r="AT193" s="15" t="s">
        <v>147</v>
      </c>
      <c r="AU193" s="15" t="s">
        <v>140</v>
      </c>
    </row>
    <row r="194" spans="2:65" s="11" customFormat="1">
      <c r="B194" s="186"/>
      <c r="C194" s="187"/>
      <c r="D194" s="188" t="s">
        <v>142</v>
      </c>
      <c r="E194" s="189" t="s">
        <v>1</v>
      </c>
      <c r="F194" s="190" t="s">
        <v>100</v>
      </c>
      <c r="G194" s="187"/>
      <c r="H194" s="191">
        <v>50</v>
      </c>
      <c r="I194" s="192"/>
      <c r="J194" s="187"/>
      <c r="K194" s="187"/>
      <c r="L194" s="193"/>
      <c r="M194" s="194"/>
      <c r="N194" s="195"/>
      <c r="O194" s="195"/>
      <c r="P194" s="195"/>
      <c r="Q194" s="195"/>
      <c r="R194" s="195"/>
      <c r="S194" s="195"/>
      <c r="T194" s="196"/>
      <c r="AT194" s="197" t="s">
        <v>142</v>
      </c>
      <c r="AU194" s="197" t="s">
        <v>140</v>
      </c>
      <c r="AV194" s="11" t="s">
        <v>140</v>
      </c>
      <c r="AW194" s="11" t="s">
        <v>31</v>
      </c>
      <c r="AX194" s="11" t="s">
        <v>77</v>
      </c>
      <c r="AY194" s="197" t="s">
        <v>133</v>
      </c>
    </row>
    <row r="195" spans="2:65" s="1" customFormat="1" ht="14.4" customHeight="1">
      <c r="B195" s="32"/>
      <c r="C195" s="221" t="s">
        <v>340</v>
      </c>
      <c r="D195" s="221" t="s">
        <v>231</v>
      </c>
      <c r="E195" s="222" t="s">
        <v>341</v>
      </c>
      <c r="F195" s="223" t="s">
        <v>342</v>
      </c>
      <c r="G195" s="224" t="s">
        <v>246</v>
      </c>
      <c r="H195" s="225">
        <v>2</v>
      </c>
      <c r="I195" s="226"/>
      <c r="J195" s="227">
        <f>ROUND(I195*H195,2)</f>
        <v>0</v>
      </c>
      <c r="K195" s="223" t="s">
        <v>152</v>
      </c>
      <c r="L195" s="228"/>
      <c r="M195" s="229" t="s">
        <v>1</v>
      </c>
      <c r="N195" s="230" t="s">
        <v>41</v>
      </c>
      <c r="O195" s="58"/>
      <c r="P195" s="183">
        <f>O195*H195</f>
        <v>0</v>
      </c>
      <c r="Q195" s="183">
        <v>1.5E-3</v>
      </c>
      <c r="R195" s="183">
        <f>Q195*H195</f>
        <v>3.0000000000000001E-3</v>
      </c>
      <c r="S195" s="183">
        <v>0</v>
      </c>
      <c r="T195" s="184">
        <f>S195*H195</f>
        <v>0</v>
      </c>
      <c r="AR195" s="15" t="s">
        <v>179</v>
      </c>
      <c r="AT195" s="15" t="s">
        <v>231</v>
      </c>
      <c r="AU195" s="15" t="s">
        <v>140</v>
      </c>
      <c r="AY195" s="15" t="s">
        <v>133</v>
      </c>
      <c r="BE195" s="185">
        <f>IF(N195="základná",J195,0)</f>
        <v>0</v>
      </c>
      <c r="BF195" s="185">
        <f>IF(N195="znížená",J195,0)</f>
        <v>0</v>
      </c>
      <c r="BG195" s="185">
        <f>IF(N195="zákl. prenesená",J195,0)</f>
        <v>0</v>
      </c>
      <c r="BH195" s="185">
        <f>IF(N195="zníž. prenesená",J195,0)</f>
        <v>0</v>
      </c>
      <c r="BI195" s="185">
        <f>IF(N195="nulová",J195,0)</f>
        <v>0</v>
      </c>
      <c r="BJ195" s="15" t="s">
        <v>140</v>
      </c>
      <c r="BK195" s="185">
        <f>ROUND(I195*H195,2)</f>
        <v>0</v>
      </c>
      <c r="BL195" s="15" t="s">
        <v>139</v>
      </c>
      <c r="BM195" s="15" t="s">
        <v>343</v>
      </c>
    </row>
    <row r="196" spans="2:65" s="1" customFormat="1" ht="14.4" customHeight="1">
      <c r="B196" s="32"/>
      <c r="C196" s="221" t="s">
        <v>344</v>
      </c>
      <c r="D196" s="221" t="s">
        <v>231</v>
      </c>
      <c r="E196" s="222" t="s">
        <v>345</v>
      </c>
      <c r="F196" s="223" t="s">
        <v>346</v>
      </c>
      <c r="G196" s="224" t="s">
        <v>246</v>
      </c>
      <c r="H196" s="225">
        <v>2</v>
      </c>
      <c r="I196" s="226"/>
      <c r="J196" s="227">
        <f>ROUND(I196*H196,2)</f>
        <v>0</v>
      </c>
      <c r="K196" s="223" t="s">
        <v>152</v>
      </c>
      <c r="L196" s="228"/>
      <c r="M196" s="229" t="s">
        <v>1</v>
      </c>
      <c r="N196" s="230" t="s">
        <v>41</v>
      </c>
      <c r="O196" s="58"/>
      <c r="P196" s="183">
        <f>O196*H196</f>
        <v>0</v>
      </c>
      <c r="Q196" s="183">
        <v>1.7600000000000001E-3</v>
      </c>
      <c r="R196" s="183">
        <f>Q196*H196</f>
        <v>3.5200000000000001E-3</v>
      </c>
      <c r="S196" s="183">
        <v>0</v>
      </c>
      <c r="T196" s="184">
        <f>S196*H196</f>
        <v>0</v>
      </c>
      <c r="AR196" s="15" t="s">
        <v>179</v>
      </c>
      <c r="AT196" s="15" t="s">
        <v>231</v>
      </c>
      <c r="AU196" s="15" t="s">
        <v>140</v>
      </c>
      <c r="AY196" s="15" t="s">
        <v>133</v>
      </c>
      <c r="BE196" s="185">
        <f>IF(N196="základná",J196,0)</f>
        <v>0</v>
      </c>
      <c r="BF196" s="185">
        <f>IF(N196="znížená",J196,0)</f>
        <v>0</v>
      </c>
      <c r="BG196" s="185">
        <f>IF(N196="zákl. prenesená",J196,0)</f>
        <v>0</v>
      </c>
      <c r="BH196" s="185">
        <f>IF(N196="zníž. prenesená",J196,0)</f>
        <v>0</v>
      </c>
      <c r="BI196" s="185">
        <f>IF(N196="nulová",J196,0)</f>
        <v>0</v>
      </c>
      <c r="BJ196" s="15" t="s">
        <v>140</v>
      </c>
      <c r="BK196" s="185">
        <f>ROUND(I196*H196,2)</f>
        <v>0</v>
      </c>
      <c r="BL196" s="15" t="s">
        <v>139</v>
      </c>
      <c r="BM196" s="15" t="s">
        <v>347</v>
      </c>
    </row>
    <row r="197" spans="2:65" s="1" customFormat="1" ht="14.4" customHeight="1">
      <c r="B197" s="32"/>
      <c r="C197" s="174" t="s">
        <v>348</v>
      </c>
      <c r="D197" s="174" t="s">
        <v>135</v>
      </c>
      <c r="E197" s="175" t="s">
        <v>349</v>
      </c>
      <c r="F197" s="176" t="s">
        <v>350</v>
      </c>
      <c r="G197" s="177" t="s">
        <v>84</v>
      </c>
      <c r="H197" s="178">
        <v>20</v>
      </c>
      <c r="I197" s="179"/>
      <c r="J197" s="180">
        <f>ROUND(I197*H197,2)</f>
        <v>0</v>
      </c>
      <c r="K197" s="176" t="s">
        <v>152</v>
      </c>
      <c r="L197" s="36"/>
      <c r="M197" s="181" t="s">
        <v>1</v>
      </c>
      <c r="N197" s="182" t="s">
        <v>41</v>
      </c>
      <c r="O197" s="58"/>
      <c r="P197" s="183">
        <f>O197*H197</f>
        <v>0</v>
      </c>
      <c r="Q197" s="183">
        <v>2.0000000000000002E-5</v>
      </c>
      <c r="R197" s="183">
        <f>Q197*H197</f>
        <v>4.0000000000000002E-4</v>
      </c>
      <c r="S197" s="183">
        <v>0</v>
      </c>
      <c r="T197" s="184">
        <f>S197*H197</f>
        <v>0</v>
      </c>
      <c r="AR197" s="15" t="s">
        <v>139</v>
      </c>
      <c r="AT197" s="15" t="s">
        <v>135</v>
      </c>
      <c r="AU197" s="15" t="s">
        <v>140</v>
      </c>
      <c r="AY197" s="15" t="s">
        <v>133</v>
      </c>
      <c r="BE197" s="185">
        <f>IF(N197="základná",J197,0)</f>
        <v>0</v>
      </c>
      <c r="BF197" s="185">
        <f>IF(N197="znížená",J197,0)</f>
        <v>0</v>
      </c>
      <c r="BG197" s="185">
        <f>IF(N197="zákl. prenesená",J197,0)</f>
        <v>0</v>
      </c>
      <c r="BH197" s="185">
        <f>IF(N197="zníž. prenesená",J197,0)</f>
        <v>0</v>
      </c>
      <c r="BI197" s="185">
        <f>IF(N197="nulová",J197,0)</f>
        <v>0</v>
      </c>
      <c r="BJ197" s="15" t="s">
        <v>140</v>
      </c>
      <c r="BK197" s="185">
        <f>ROUND(I197*H197,2)</f>
        <v>0</v>
      </c>
      <c r="BL197" s="15" t="s">
        <v>139</v>
      </c>
      <c r="BM197" s="15" t="s">
        <v>351</v>
      </c>
    </row>
    <row r="198" spans="2:65" s="11" customFormat="1">
      <c r="B198" s="186"/>
      <c r="C198" s="187"/>
      <c r="D198" s="188" t="s">
        <v>142</v>
      </c>
      <c r="E198" s="189" t="s">
        <v>1</v>
      </c>
      <c r="F198" s="190" t="s">
        <v>98</v>
      </c>
      <c r="G198" s="187"/>
      <c r="H198" s="191">
        <v>20</v>
      </c>
      <c r="I198" s="192"/>
      <c r="J198" s="187"/>
      <c r="K198" s="187"/>
      <c r="L198" s="193"/>
      <c r="M198" s="194"/>
      <c r="N198" s="195"/>
      <c r="O198" s="195"/>
      <c r="P198" s="195"/>
      <c r="Q198" s="195"/>
      <c r="R198" s="195"/>
      <c r="S198" s="195"/>
      <c r="T198" s="196"/>
      <c r="AT198" s="197" t="s">
        <v>142</v>
      </c>
      <c r="AU198" s="197" t="s">
        <v>140</v>
      </c>
      <c r="AV198" s="11" t="s">
        <v>140</v>
      </c>
      <c r="AW198" s="11" t="s">
        <v>31</v>
      </c>
      <c r="AX198" s="11" t="s">
        <v>77</v>
      </c>
      <c r="AY198" s="197" t="s">
        <v>133</v>
      </c>
    </row>
    <row r="199" spans="2:65" s="1" customFormat="1" ht="14.4" customHeight="1">
      <c r="B199" s="32"/>
      <c r="C199" s="221" t="s">
        <v>352</v>
      </c>
      <c r="D199" s="221" t="s">
        <v>231</v>
      </c>
      <c r="E199" s="222" t="s">
        <v>353</v>
      </c>
      <c r="F199" s="223" t="s">
        <v>354</v>
      </c>
      <c r="G199" s="224" t="s">
        <v>84</v>
      </c>
      <c r="H199" s="225">
        <v>20</v>
      </c>
      <c r="I199" s="226"/>
      <c r="J199" s="227">
        <f>ROUND(I199*H199,2)</f>
        <v>0</v>
      </c>
      <c r="K199" s="223" t="s">
        <v>152</v>
      </c>
      <c r="L199" s="228"/>
      <c r="M199" s="229" t="s">
        <v>1</v>
      </c>
      <c r="N199" s="230" t="s">
        <v>41</v>
      </c>
      <c r="O199" s="58"/>
      <c r="P199" s="183">
        <f>O199*H199</f>
        <v>0</v>
      </c>
      <c r="Q199" s="183">
        <v>2.9000000000000001E-2</v>
      </c>
      <c r="R199" s="183">
        <f>Q199*H199</f>
        <v>0.58000000000000007</v>
      </c>
      <c r="S199" s="183">
        <v>0</v>
      </c>
      <c r="T199" s="184">
        <f>S199*H199</f>
        <v>0</v>
      </c>
      <c r="AR199" s="15" t="s">
        <v>179</v>
      </c>
      <c r="AT199" s="15" t="s">
        <v>231</v>
      </c>
      <c r="AU199" s="15" t="s">
        <v>140</v>
      </c>
      <c r="AY199" s="15" t="s">
        <v>133</v>
      </c>
      <c r="BE199" s="185">
        <f>IF(N199="základná",J199,0)</f>
        <v>0</v>
      </c>
      <c r="BF199" s="185">
        <f>IF(N199="znížená",J199,0)</f>
        <v>0</v>
      </c>
      <c r="BG199" s="185">
        <f>IF(N199="zákl. prenesená",J199,0)</f>
        <v>0</v>
      </c>
      <c r="BH199" s="185">
        <f>IF(N199="zníž. prenesená",J199,0)</f>
        <v>0</v>
      </c>
      <c r="BI199" s="185">
        <f>IF(N199="nulová",J199,0)</f>
        <v>0</v>
      </c>
      <c r="BJ199" s="15" t="s">
        <v>140</v>
      </c>
      <c r="BK199" s="185">
        <f>ROUND(I199*H199,2)</f>
        <v>0</v>
      </c>
      <c r="BL199" s="15" t="s">
        <v>139</v>
      </c>
      <c r="BM199" s="15" t="s">
        <v>355</v>
      </c>
    </row>
    <row r="200" spans="2:65" s="11" customFormat="1">
      <c r="B200" s="186"/>
      <c r="C200" s="187"/>
      <c r="D200" s="188" t="s">
        <v>142</v>
      </c>
      <c r="E200" s="189" t="s">
        <v>1</v>
      </c>
      <c r="F200" s="190" t="s">
        <v>98</v>
      </c>
      <c r="G200" s="187"/>
      <c r="H200" s="191">
        <v>20</v>
      </c>
      <c r="I200" s="192"/>
      <c r="J200" s="187"/>
      <c r="K200" s="187"/>
      <c r="L200" s="193"/>
      <c r="M200" s="194"/>
      <c r="N200" s="195"/>
      <c r="O200" s="195"/>
      <c r="P200" s="195"/>
      <c r="Q200" s="195"/>
      <c r="R200" s="195"/>
      <c r="S200" s="195"/>
      <c r="T200" s="196"/>
      <c r="AT200" s="197" t="s">
        <v>142</v>
      </c>
      <c r="AU200" s="197" t="s">
        <v>140</v>
      </c>
      <c r="AV200" s="11" t="s">
        <v>140</v>
      </c>
      <c r="AW200" s="11" t="s">
        <v>31</v>
      </c>
      <c r="AX200" s="11" t="s">
        <v>77</v>
      </c>
      <c r="AY200" s="197" t="s">
        <v>133</v>
      </c>
    </row>
    <row r="201" spans="2:65" s="1" customFormat="1" ht="14.4" customHeight="1">
      <c r="B201" s="32"/>
      <c r="C201" s="174" t="s">
        <v>356</v>
      </c>
      <c r="D201" s="174" t="s">
        <v>135</v>
      </c>
      <c r="E201" s="175" t="s">
        <v>357</v>
      </c>
      <c r="F201" s="176" t="s">
        <v>358</v>
      </c>
      <c r="G201" s="177" t="s">
        <v>246</v>
      </c>
      <c r="H201" s="178">
        <v>1</v>
      </c>
      <c r="I201" s="179"/>
      <c r="J201" s="180">
        <f>ROUND(I201*H201,2)</f>
        <v>0</v>
      </c>
      <c r="K201" s="176" t="s">
        <v>152</v>
      </c>
      <c r="L201" s="36"/>
      <c r="M201" s="181" t="s">
        <v>1</v>
      </c>
      <c r="N201" s="182" t="s">
        <v>41</v>
      </c>
      <c r="O201" s="58"/>
      <c r="P201" s="183">
        <f>O201*H201</f>
        <v>0</v>
      </c>
      <c r="Q201" s="183">
        <v>6.9999999999999994E-5</v>
      </c>
      <c r="R201" s="183">
        <f>Q201*H201</f>
        <v>6.9999999999999994E-5</v>
      </c>
      <c r="S201" s="183">
        <v>0</v>
      </c>
      <c r="T201" s="184">
        <f>S201*H201</f>
        <v>0</v>
      </c>
      <c r="AR201" s="15" t="s">
        <v>139</v>
      </c>
      <c r="AT201" s="15" t="s">
        <v>135</v>
      </c>
      <c r="AU201" s="15" t="s">
        <v>140</v>
      </c>
      <c r="AY201" s="15" t="s">
        <v>133</v>
      </c>
      <c r="BE201" s="185">
        <f>IF(N201="základná",J201,0)</f>
        <v>0</v>
      </c>
      <c r="BF201" s="185">
        <f>IF(N201="znížená",J201,0)</f>
        <v>0</v>
      </c>
      <c r="BG201" s="185">
        <f>IF(N201="zákl. prenesená",J201,0)</f>
        <v>0</v>
      </c>
      <c r="BH201" s="185">
        <f>IF(N201="zníž. prenesená",J201,0)</f>
        <v>0</v>
      </c>
      <c r="BI201" s="185">
        <f>IF(N201="nulová",J201,0)</f>
        <v>0</v>
      </c>
      <c r="BJ201" s="15" t="s">
        <v>140</v>
      </c>
      <c r="BK201" s="185">
        <f>ROUND(I201*H201,2)</f>
        <v>0</v>
      </c>
      <c r="BL201" s="15" t="s">
        <v>139</v>
      </c>
      <c r="BM201" s="15" t="s">
        <v>359</v>
      </c>
    </row>
    <row r="202" spans="2:65" s="1" customFormat="1" ht="14.4" customHeight="1">
      <c r="B202" s="32"/>
      <c r="C202" s="221" t="s">
        <v>360</v>
      </c>
      <c r="D202" s="221" t="s">
        <v>231</v>
      </c>
      <c r="E202" s="222" t="s">
        <v>361</v>
      </c>
      <c r="F202" s="223" t="s">
        <v>362</v>
      </c>
      <c r="G202" s="224" t="s">
        <v>246</v>
      </c>
      <c r="H202" s="225">
        <v>1</v>
      </c>
      <c r="I202" s="226"/>
      <c r="J202" s="227">
        <f>ROUND(I202*H202,2)</f>
        <v>0</v>
      </c>
      <c r="K202" s="223" t="s">
        <v>152</v>
      </c>
      <c r="L202" s="228"/>
      <c r="M202" s="229" t="s">
        <v>1</v>
      </c>
      <c r="N202" s="230" t="s">
        <v>41</v>
      </c>
      <c r="O202" s="58"/>
      <c r="P202" s="183">
        <f>O202*H202</f>
        <v>0</v>
      </c>
      <c r="Q202" s="183">
        <v>3.65E-3</v>
      </c>
      <c r="R202" s="183">
        <f>Q202*H202</f>
        <v>3.65E-3</v>
      </c>
      <c r="S202" s="183">
        <v>0</v>
      </c>
      <c r="T202" s="184">
        <f>S202*H202</f>
        <v>0</v>
      </c>
      <c r="AR202" s="15" t="s">
        <v>179</v>
      </c>
      <c r="AT202" s="15" t="s">
        <v>231</v>
      </c>
      <c r="AU202" s="15" t="s">
        <v>140</v>
      </c>
      <c r="AY202" s="15" t="s">
        <v>133</v>
      </c>
      <c r="BE202" s="185">
        <f>IF(N202="základná",J202,0)</f>
        <v>0</v>
      </c>
      <c r="BF202" s="185">
        <f>IF(N202="znížená",J202,0)</f>
        <v>0</v>
      </c>
      <c r="BG202" s="185">
        <f>IF(N202="zákl. prenesená",J202,0)</f>
        <v>0</v>
      </c>
      <c r="BH202" s="185">
        <f>IF(N202="zníž. prenesená",J202,0)</f>
        <v>0</v>
      </c>
      <c r="BI202" s="185">
        <f>IF(N202="nulová",J202,0)</f>
        <v>0</v>
      </c>
      <c r="BJ202" s="15" t="s">
        <v>140</v>
      </c>
      <c r="BK202" s="185">
        <f>ROUND(I202*H202,2)</f>
        <v>0</v>
      </c>
      <c r="BL202" s="15" t="s">
        <v>139</v>
      </c>
      <c r="BM202" s="15" t="s">
        <v>363</v>
      </c>
    </row>
    <row r="203" spans="2:65" s="1" customFormat="1" ht="14.4" customHeight="1">
      <c r="B203" s="32"/>
      <c r="C203" s="174" t="s">
        <v>364</v>
      </c>
      <c r="D203" s="174" t="s">
        <v>135</v>
      </c>
      <c r="E203" s="175" t="s">
        <v>365</v>
      </c>
      <c r="F203" s="176" t="s">
        <v>366</v>
      </c>
      <c r="G203" s="177" t="s">
        <v>246</v>
      </c>
      <c r="H203" s="178">
        <v>1</v>
      </c>
      <c r="I203" s="179"/>
      <c r="J203" s="180">
        <f>ROUND(I203*H203,2)</f>
        <v>0</v>
      </c>
      <c r="K203" s="176" t="s">
        <v>138</v>
      </c>
      <c r="L203" s="36"/>
      <c r="M203" s="181" t="s">
        <v>1</v>
      </c>
      <c r="N203" s="182" t="s">
        <v>41</v>
      </c>
      <c r="O203" s="58"/>
      <c r="P203" s="183">
        <f>O203*H203</f>
        <v>0</v>
      </c>
      <c r="Q203" s="183">
        <v>2.0000000000000002E-5</v>
      </c>
      <c r="R203" s="183">
        <f>Q203*H203</f>
        <v>2.0000000000000002E-5</v>
      </c>
      <c r="S203" s="183">
        <v>0</v>
      </c>
      <c r="T203" s="184">
        <f>S203*H203</f>
        <v>0</v>
      </c>
      <c r="AR203" s="15" t="s">
        <v>139</v>
      </c>
      <c r="AT203" s="15" t="s">
        <v>135</v>
      </c>
      <c r="AU203" s="15" t="s">
        <v>140</v>
      </c>
      <c r="AY203" s="15" t="s">
        <v>133</v>
      </c>
      <c r="BE203" s="185">
        <f>IF(N203="základná",J203,0)</f>
        <v>0</v>
      </c>
      <c r="BF203" s="185">
        <f>IF(N203="znížená",J203,0)</f>
        <v>0</v>
      </c>
      <c r="BG203" s="185">
        <f>IF(N203="zákl. prenesená",J203,0)</f>
        <v>0</v>
      </c>
      <c r="BH203" s="185">
        <f>IF(N203="zníž. prenesená",J203,0)</f>
        <v>0</v>
      </c>
      <c r="BI203" s="185">
        <f>IF(N203="nulová",J203,0)</f>
        <v>0</v>
      </c>
      <c r="BJ203" s="15" t="s">
        <v>140</v>
      </c>
      <c r="BK203" s="185">
        <f>ROUND(I203*H203,2)</f>
        <v>0</v>
      </c>
      <c r="BL203" s="15" t="s">
        <v>139</v>
      </c>
      <c r="BM203" s="15" t="s">
        <v>367</v>
      </c>
    </row>
    <row r="204" spans="2:65" s="1" customFormat="1" ht="14.4" customHeight="1">
      <c r="B204" s="32"/>
      <c r="C204" s="221" t="s">
        <v>368</v>
      </c>
      <c r="D204" s="221" t="s">
        <v>231</v>
      </c>
      <c r="E204" s="222" t="s">
        <v>369</v>
      </c>
      <c r="F204" s="223" t="s">
        <v>370</v>
      </c>
      <c r="G204" s="224" t="s">
        <v>246</v>
      </c>
      <c r="H204" s="225">
        <v>1</v>
      </c>
      <c r="I204" s="226"/>
      <c r="J204" s="227">
        <f>ROUND(I204*H204,2)</f>
        <v>0</v>
      </c>
      <c r="K204" s="223" t="s">
        <v>138</v>
      </c>
      <c r="L204" s="228"/>
      <c r="M204" s="229" t="s">
        <v>1</v>
      </c>
      <c r="N204" s="230" t="s">
        <v>41</v>
      </c>
      <c r="O204" s="58"/>
      <c r="P204" s="183">
        <f>O204*H204</f>
        <v>0</v>
      </c>
      <c r="Q204" s="183">
        <v>1.5049999999999999E-2</v>
      </c>
      <c r="R204" s="183">
        <f>Q204*H204</f>
        <v>1.5049999999999999E-2</v>
      </c>
      <c r="S204" s="183">
        <v>0</v>
      </c>
      <c r="T204" s="184">
        <f>S204*H204</f>
        <v>0</v>
      </c>
      <c r="AR204" s="15" t="s">
        <v>179</v>
      </c>
      <c r="AT204" s="15" t="s">
        <v>231</v>
      </c>
      <c r="AU204" s="15" t="s">
        <v>140</v>
      </c>
      <c r="AY204" s="15" t="s">
        <v>133</v>
      </c>
      <c r="BE204" s="185">
        <f>IF(N204="základná",J204,0)</f>
        <v>0</v>
      </c>
      <c r="BF204" s="185">
        <f>IF(N204="znížená",J204,0)</f>
        <v>0</v>
      </c>
      <c r="BG204" s="185">
        <f>IF(N204="zákl. prenesená",J204,0)</f>
        <v>0</v>
      </c>
      <c r="BH204" s="185">
        <f>IF(N204="zníž. prenesená",J204,0)</f>
        <v>0</v>
      </c>
      <c r="BI204" s="185">
        <f>IF(N204="nulová",J204,0)</f>
        <v>0</v>
      </c>
      <c r="BJ204" s="15" t="s">
        <v>140</v>
      </c>
      <c r="BK204" s="185">
        <f>ROUND(I204*H204,2)</f>
        <v>0</v>
      </c>
      <c r="BL204" s="15" t="s">
        <v>139</v>
      </c>
      <c r="BM204" s="15" t="s">
        <v>371</v>
      </c>
    </row>
    <row r="205" spans="2:65" s="1" customFormat="1" ht="19.2">
      <c r="B205" s="32"/>
      <c r="C205" s="33"/>
      <c r="D205" s="188" t="s">
        <v>147</v>
      </c>
      <c r="E205" s="33"/>
      <c r="F205" s="198" t="s">
        <v>339</v>
      </c>
      <c r="G205" s="33"/>
      <c r="H205" s="33"/>
      <c r="I205" s="102"/>
      <c r="J205" s="33"/>
      <c r="K205" s="33"/>
      <c r="L205" s="36"/>
      <c r="M205" s="199"/>
      <c r="N205" s="58"/>
      <c r="O205" s="58"/>
      <c r="P205" s="58"/>
      <c r="Q205" s="58"/>
      <c r="R205" s="58"/>
      <c r="S205" s="58"/>
      <c r="T205" s="59"/>
      <c r="AT205" s="15" t="s">
        <v>147</v>
      </c>
      <c r="AU205" s="15" t="s">
        <v>140</v>
      </c>
    </row>
    <row r="206" spans="2:65" s="1" customFormat="1" ht="14.4" customHeight="1">
      <c r="B206" s="32"/>
      <c r="C206" s="221" t="s">
        <v>372</v>
      </c>
      <c r="D206" s="221" t="s">
        <v>231</v>
      </c>
      <c r="E206" s="222" t="s">
        <v>373</v>
      </c>
      <c r="F206" s="223" t="s">
        <v>374</v>
      </c>
      <c r="G206" s="224" t="s">
        <v>246</v>
      </c>
      <c r="H206" s="225">
        <v>1</v>
      </c>
      <c r="I206" s="226"/>
      <c r="J206" s="227">
        <f>ROUND(I206*H206,2)</f>
        <v>0</v>
      </c>
      <c r="K206" s="223" t="s">
        <v>138</v>
      </c>
      <c r="L206" s="228"/>
      <c r="M206" s="229" t="s">
        <v>1</v>
      </c>
      <c r="N206" s="230" t="s">
        <v>41</v>
      </c>
      <c r="O206" s="58"/>
      <c r="P206" s="183">
        <f>O206*H206</f>
        <v>0</v>
      </c>
      <c r="Q206" s="183">
        <v>1.9949999999999999E-2</v>
      </c>
      <c r="R206" s="183">
        <f>Q206*H206</f>
        <v>1.9949999999999999E-2</v>
      </c>
      <c r="S206" s="183">
        <v>0</v>
      </c>
      <c r="T206" s="184">
        <f>S206*H206</f>
        <v>0</v>
      </c>
      <c r="AR206" s="15" t="s">
        <v>179</v>
      </c>
      <c r="AT206" s="15" t="s">
        <v>231</v>
      </c>
      <c r="AU206" s="15" t="s">
        <v>140</v>
      </c>
      <c r="AY206" s="15" t="s">
        <v>133</v>
      </c>
      <c r="BE206" s="185">
        <f>IF(N206="základná",J206,0)</f>
        <v>0</v>
      </c>
      <c r="BF206" s="185">
        <f>IF(N206="znížená",J206,0)</f>
        <v>0</v>
      </c>
      <c r="BG206" s="185">
        <f>IF(N206="zákl. prenesená",J206,0)</f>
        <v>0</v>
      </c>
      <c r="BH206" s="185">
        <f>IF(N206="zníž. prenesená",J206,0)</f>
        <v>0</v>
      </c>
      <c r="BI206" s="185">
        <f>IF(N206="nulová",J206,0)</f>
        <v>0</v>
      </c>
      <c r="BJ206" s="15" t="s">
        <v>140</v>
      </c>
      <c r="BK206" s="185">
        <f>ROUND(I206*H206,2)</f>
        <v>0</v>
      </c>
      <c r="BL206" s="15" t="s">
        <v>139</v>
      </c>
      <c r="BM206" s="15" t="s">
        <v>375</v>
      </c>
    </row>
    <row r="207" spans="2:65" s="1" customFormat="1" ht="19.2">
      <c r="B207" s="32"/>
      <c r="C207" s="33"/>
      <c r="D207" s="188" t="s">
        <v>147</v>
      </c>
      <c r="E207" s="33"/>
      <c r="F207" s="198" t="s">
        <v>339</v>
      </c>
      <c r="G207" s="33"/>
      <c r="H207" s="33"/>
      <c r="I207" s="102"/>
      <c r="J207" s="33"/>
      <c r="K207" s="33"/>
      <c r="L207" s="36"/>
      <c r="M207" s="199"/>
      <c r="N207" s="58"/>
      <c r="O207" s="58"/>
      <c r="P207" s="58"/>
      <c r="Q207" s="58"/>
      <c r="R207" s="58"/>
      <c r="S207" s="58"/>
      <c r="T207" s="59"/>
      <c r="AT207" s="15" t="s">
        <v>147</v>
      </c>
      <c r="AU207" s="15" t="s">
        <v>140</v>
      </c>
    </row>
    <row r="208" spans="2:65" s="1" customFormat="1" ht="20.399999999999999" customHeight="1">
      <c r="B208" s="32"/>
      <c r="C208" s="221" t="s">
        <v>376</v>
      </c>
      <c r="D208" s="221" t="s">
        <v>231</v>
      </c>
      <c r="E208" s="222" t="s">
        <v>377</v>
      </c>
      <c r="F208" s="223" t="s">
        <v>378</v>
      </c>
      <c r="G208" s="224" t="s">
        <v>246</v>
      </c>
      <c r="H208" s="225">
        <v>1</v>
      </c>
      <c r="I208" s="226"/>
      <c r="J208" s="227">
        <f>ROUND(I208*H208,2)</f>
        <v>0</v>
      </c>
      <c r="K208" s="223" t="s">
        <v>138</v>
      </c>
      <c r="L208" s="228"/>
      <c r="M208" s="229" t="s">
        <v>1</v>
      </c>
      <c r="N208" s="230" t="s">
        <v>41</v>
      </c>
      <c r="O208" s="58"/>
      <c r="P208" s="183">
        <f>O208*H208</f>
        <v>0</v>
      </c>
      <c r="Q208" s="183">
        <v>1.553E-2</v>
      </c>
      <c r="R208" s="183">
        <f>Q208*H208</f>
        <v>1.553E-2</v>
      </c>
      <c r="S208" s="183">
        <v>0</v>
      </c>
      <c r="T208" s="184">
        <f>S208*H208</f>
        <v>0</v>
      </c>
      <c r="AR208" s="15" t="s">
        <v>179</v>
      </c>
      <c r="AT208" s="15" t="s">
        <v>231</v>
      </c>
      <c r="AU208" s="15" t="s">
        <v>140</v>
      </c>
      <c r="AY208" s="15" t="s">
        <v>133</v>
      </c>
      <c r="BE208" s="185">
        <f>IF(N208="základná",J208,0)</f>
        <v>0</v>
      </c>
      <c r="BF208" s="185">
        <f>IF(N208="znížená",J208,0)</f>
        <v>0</v>
      </c>
      <c r="BG208" s="185">
        <f>IF(N208="zákl. prenesená",J208,0)</f>
        <v>0</v>
      </c>
      <c r="BH208" s="185">
        <f>IF(N208="zníž. prenesená",J208,0)</f>
        <v>0</v>
      </c>
      <c r="BI208" s="185">
        <f>IF(N208="nulová",J208,0)</f>
        <v>0</v>
      </c>
      <c r="BJ208" s="15" t="s">
        <v>140</v>
      </c>
      <c r="BK208" s="185">
        <f>ROUND(I208*H208,2)</f>
        <v>0</v>
      </c>
      <c r="BL208" s="15" t="s">
        <v>139</v>
      </c>
      <c r="BM208" s="15" t="s">
        <v>379</v>
      </c>
    </row>
    <row r="209" spans="2:65" s="1" customFormat="1" ht="19.2">
      <c r="B209" s="32"/>
      <c r="C209" s="33"/>
      <c r="D209" s="188" t="s">
        <v>147</v>
      </c>
      <c r="E209" s="33"/>
      <c r="F209" s="198" t="s">
        <v>339</v>
      </c>
      <c r="G209" s="33"/>
      <c r="H209" s="33"/>
      <c r="I209" s="102"/>
      <c r="J209" s="33"/>
      <c r="K209" s="33"/>
      <c r="L209" s="36"/>
      <c r="M209" s="199"/>
      <c r="N209" s="58"/>
      <c r="O209" s="58"/>
      <c r="P209" s="58"/>
      <c r="Q209" s="58"/>
      <c r="R209" s="58"/>
      <c r="S209" s="58"/>
      <c r="T209" s="59"/>
      <c r="AT209" s="15" t="s">
        <v>147</v>
      </c>
      <c r="AU209" s="15" t="s">
        <v>140</v>
      </c>
    </row>
    <row r="210" spans="2:65" s="1" customFormat="1" ht="20.399999999999999" customHeight="1">
      <c r="B210" s="32"/>
      <c r="C210" s="221" t="s">
        <v>380</v>
      </c>
      <c r="D210" s="221" t="s">
        <v>231</v>
      </c>
      <c r="E210" s="222" t="s">
        <v>381</v>
      </c>
      <c r="F210" s="223" t="s">
        <v>382</v>
      </c>
      <c r="G210" s="224" t="s">
        <v>246</v>
      </c>
      <c r="H210" s="225">
        <v>1</v>
      </c>
      <c r="I210" s="226"/>
      <c r="J210" s="227">
        <f>ROUND(I210*H210,2)</f>
        <v>0</v>
      </c>
      <c r="K210" s="223" t="s">
        <v>138</v>
      </c>
      <c r="L210" s="228"/>
      <c r="M210" s="229" t="s">
        <v>1</v>
      </c>
      <c r="N210" s="230" t="s">
        <v>41</v>
      </c>
      <c r="O210" s="58"/>
      <c r="P210" s="183">
        <f>O210*H210</f>
        <v>0</v>
      </c>
      <c r="Q210" s="183">
        <v>6.77E-3</v>
      </c>
      <c r="R210" s="183">
        <f>Q210*H210</f>
        <v>6.77E-3</v>
      </c>
      <c r="S210" s="183">
        <v>0</v>
      </c>
      <c r="T210" s="184">
        <f>S210*H210</f>
        <v>0</v>
      </c>
      <c r="AR210" s="15" t="s">
        <v>179</v>
      </c>
      <c r="AT210" s="15" t="s">
        <v>231</v>
      </c>
      <c r="AU210" s="15" t="s">
        <v>140</v>
      </c>
      <c r="AY210" s="15" t="s">
        <v>133</v>
      </c>
      <c r="BE210" s="185">
        <f>IF(N210="základná",J210,0)</f>
        <v>0</v>
      </c>
      <c r="BF210" s="185">
        <f>IF(N210="znížená",J210,0)</f>
        <v>0</v>
      </c>
      <c r="BG210" s="185">
        <f>IF(N210="zákl. prenesená",J210,0)</f>
        <v>0</v>
      </c>
      <c r="BH210" s="185">
        <f>IF(N210="zníž. prenesená",J210,0)</f>
        <v>0</v>
      </c>
      <c r="BI210" s="185">
        <f>IF(N210="nulová",J210,0)</f>
        <v>0</v>
      </c>
      <c r="BJ210" s="15" t="s">
        <v>140</v>
      </c>
      <c r="BK210" s="185">
        <f>ROUND(I210*H210,2)</f>
        <v>0</v>
      </c>
      <c r="BL210" s="15" t="s">
        <v>139</v>
      </c>
      <c r="BM210" s="15" t="s">
        <v>383</v>
      </c>
    </row>
    <row r="211" spans="2:65" s="1" customFormat="1" ht="19.2">
      <c r="B211" s="32"/>
      <c r="C211" s="33"/>
      <c r="D211" s="188" t="s">
        <v>147</v>
      </c>
      <c r="E211" s="33"/>
      <c r="F211" s="198" t="s">
        <v>339</v>
      </c>
      <c r="G211" s="33"/>
      <c r="H211" s="33"/>
      <c r="I211" s="102"/>
      <c r="J211" s="33"/>
      <c r="K211" s="33"/>
      <c r="L211" s="36"/>
      <c r="M211" s="199"/>
      <c r="N211" s="58"/>
      <c r="O211" s="58"/>
      <c r="P211" s="58"/>
      <c r="Q211" s="58"/>
      <c r="R211" s="58"/>
      <c r="S211" s="58"/>
      <c r="T211" s="59"/>
      <c r="AT211" s="15" t="s">
        <v>147</v>
      </c>
      <c r="AU211" s="15" t="s">
        <v>140</v>
      </c>
    </row>
    <row r="212" spans="2:65" s="1" customFormat="1" ht="14.4" customHeight="1">
      <c r="B212" s="32"/>
      <c r="C212" s="174" t="s">
        <v>102</v>
      </c>
      <c r="D212" s="174" t="s">
        <v>135</v>
      </c>
      <c r="E212" s="175" t="s">
        <v>384</v>
      </c>
      <c r="F212" s="176" t="s">
        <v>385</v>
      </c>
      <c r="G212" s="177" t="s">
        <v>89</v>
      </c>
      <c r="H212" s="178">
        <v>19.2</v>
      </c>
      <c r="I212" s="179"/>
      <c r="J212" s="180">
        <f>ROUND(I212*H212,2)</f>
        <v>0</v>
      </c>
      <c r="K212" s="176" t="s">
        <v>152</v>
      </c>
      <c r="L212" s="36"/>
      <c r="M212" s="181" t="s">
        <v>1</v>
      </c>
      <c r="N212" s="182" t="s">
        <v>41</v>
      </c>
      <c r="O212" s="58"/>
      <c r="P212" s="183">
        <f>O212*H212</f>
        <v>0</v>
      </c>
      <c r="Q212" s="183">
        <v>4.6600000000000001E-3</v>
      </c>
      <c r="R212" s="183">
        <f>Q212*H212</f>
        <v>8.9471999999999996E-2</v>
      </c>
      <c r="S212" s="183">
        <v>0</v>
      </c>
      <c r="T212" s="184">
        <f>S212*H212</f>
        <v>0</v>
      </c>
      <c r="AR212" s="15" t="s">
        <v>139</v>
      </c>
      <c r="AT212" s="15" t="s">
        <v>135</v>
      </c>
      <c r="AU212" s="15" t="s">
        <v>140</v>
      </c>
      <c r="AY212" s="15" t="s">
        <v>133</v>
      </c>
      <c r="BE212" s="185">
        <f>IF(N212="základná",J212,0)</f>
        <v>0</v>
      </c>
      <c r="BF212" s="185">
        <f>IF(N212="znížená",J212,0)</f>
        <v>0</v>
      </c>
      <c r="BG212" s="185">
        <f>IF(N212="zákl. prenesená",J212,0)</f>
        <v>0</v>
      </c>
      <c r="BH212" s="185">
        <f>IF(N212="zníž. prenesená",J212,0)</f>
        <v>0</v>
      </c>
      <c r="BI212" s="185">
        <f>IF(N212="nulová",J212,0)</f>
        <v>0</v>
      </c>
      <c r="BJ212" s="15" t="s">
        <v>140</v>
      </c>
      <c r="BK212" s="185">
        <f>ROUND(I212*H212,2)</f>
        <v>0</v>
      </c>
      <c r="BL212" s="15" t="s">
        <v>139</v>
      </c>
      <c r="BM212" s="15" t="s">
        <v>386</v>
      </c>
    </row>
    <row r="213" spans="2:65" s="12" customFormat="1">
      <c r="B213" s="200"/>
      <c r="C213" s="201"/>
      <c r="D213" s="188" t="s">
        <v>142</v>
      </c>
      <c r="E213" s="202" t="s">
        <v>1</v>
      </c>
      <c r="F213" s="203" t="s">
        <v>387</v>
      </c>
      <c r="G213" s="201"/>
      <c r="H213" s="202" t="s">
        <v>1</v>
      </c>
      <c r="I213" s="204"/>
      <c r="J213" s="201"/>
      <c r="K213" s="201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142</v>
      </c>
      <c r="AU213" s="209" t="s">
        <v>140</v>
      </c>
      <c r="AV213" s="12" t="s">
        <v>77</v>
      </c>
      <c r="AW213" s="12" t="s">
        <v>31</v>
      </c>
      <c r="AX213" s="12" t="s">
        <v>69</v>
      </c>
      <c r="AY213" s="209" t="s">
        <v>133</v>
      </c>
    </row>
    <row r="214" spans="2:65" s="11" customFormat="1">
      <c r="B214" s="186"/>
      <c r="C214" s="187"/>
      <c r="D214" s="188" t="s">
        <v>142</v>
      </c>
      <c r="E214" s="189" t="s">
        <v>1</v>
      </c>
      <c r="F214" s="190" t="s">
        <v>388</v>
      </c>
      <c r="G214" s="187"/>
      <c r="H214" s="191">
        <v>19.2</v>
      </c>
      <c r="I214" s="192"/>
      <c r="J214" s="187"/>
      <c r="K214" s="187"/>
      <c r="L214" s="193"/>
      <c r="M214" s="194"/>
      <c r="N214" s="195"/>
      <c r="O214" s="195"/>
      <c r="P214" s="195"/>
      <c r="Q214" s="195"/>
      <c r="R214" s="195"/>
      <c r="S214" s="195"/>
      <c r="T214" s="196"/>
      <c r="AT214" s="197" t="s">
        <v>142</v>
      </c>
      <c r="AU214" s="197" t="s">
        <v>140</v>
      </c>
      <c r="AV214" s="11" t="s">
        <v>140</v>
      </c>
      <c r="AW214" s="11" t="s">
        <v>31</v>
      </c>
      <c r="AX214" s="11" t="s">
        <v>77</v>
      </c>
      <c r="AY214" s="197" t="s">
        <v>133</v>
      </c>
    </row>
    <row r="215" spans="2:65" s="1" customFormat="1" ht="14.4" customHeight="1">
      <c r="B215" s="32"/>
      <c r="C215" s="174" t="s">
        <v>389</v>
      </c>
      <c r="D215" s="174" t="s">
        <v>135</v>
      </c>
      <c r="E215" s="175" t="s">
        <v>390</v>
      </c>
      <c r="F215" s="176" t="s">
        <v>391</v>
      </c>
      <c r="G215" s="177" t="s">
        <v>246</v>
      </c>
      <c r="H215" s="178">
        <v>2</v>
      </c>
      <c r="I215" s="179"/>
      <c r="J215" s="180">
        <f>ROUND(I215*H215,2)</f>
        <v>0</v>
      </c>
      <c r="K215" s="176" t="s">
        <v>1</v>
      </c>
      <c r="L215" s="36"/>
      <c r="M215" s="181" t="s">
        <v>1</v>
      </c>
      <c r="N215" s="182" t="s">
        <v>41</v>
      </c>
      <c r="O215" s="58"/>
      <c r="P215" s="183">
        <f>O215*H215</f>
        <v>0</v>
      </c>
      <c r="Q215" s="183">
        <v>0.34308</v>
      </c>
      <c r="R215" s="183">
        <f>Q215*H215</f>
        <v>0.68615999999999999</v>
      </c>
      <c r="S215" s="183">
        <v>0</v>
      </c>
      <c r="T215" s="184">
        <f>S215*H215</f>
        <v>0</v>
      </c>
      <c r="AR215" s="15" t="s">
        <v>139</v>
      </c>
      <c r="AT215" s="15" t="s">
        <v>135</v>
      </c>
      <c r="AU215" s="15" t="s">
        <v>140</v>
      </c>
      <c r="AY215" s="15" t="s">
        <v>133</v>
      </c>
      <c r="BE215" s="185">
        <f>IF(N215="základná",J215,0)</f>
        <v>0</v>
      </c>
      <c r="BF215" s="185">
        <f>IF(N215="znížená",J215,0)</f>
        <v>0</v>
      </c>
      <c r="BG215" s="185">
        <f>IF(N215="zákl. prenesená",J215,0)</f>
        <v>0</v>
      </c>
      <c r="BH215" s="185">
        <f>IF(N215="zníž. prenesená",J215,0)</f>
        <v>0</v>
      </c>
      <c r="BI215" s="185">
        <f>IF(N215="nulová",J215,0)</f>
        <v>0</v>
      </c>
      <c r="BJ215" s="15" t="s">
        <v>140</v>
      </c>
      <c r="BK215" s="185">
        <f>ROUND(I215*H215,2)</f>
        <v>0</v>
      </c>
      <c r="BL215" s="15" t="s">
        <v>139</v>
      </c>
      <c r="BM215" s="15" t="s">
        <v>392</v>
      </c>
    </row>
    <row r="216" spans="2:65" s="11" customFormat="1">
      <c r="B216" s="186"/>
      <c r="C216" s="187"/>
      <c r="D216" s="188" t="s">
        <v>142</v>
      </c>
      <c r="E216" s="189" t="s">
        <v>1</v>
      </c>
      <c r="F216" s="190" t="s">
        <v>140</v>
      </c>
      <c r="G216" s="187"/>
      <c r="H216" s="191">
        <v>2</v>
      </c>
      <c r="I216" s="192"/>
      <c r="J216" s="187"/>
      <c r="K216" s="187"/>
      <c r="L216" s="193"/>
      <c r="M216" s="194"/>
      <c r="N216" s="195"/>
      <c r="O216" s="195"/>
      <c r="P216" s="195"/>
      <c r="Q216" s="195"/>
      <c r="R216" s="195"/>
      <c r="S216" s="195"/>
      <c r="T216" s="196"/>
      <c r="AT216" s="197" t="s">
        <v>142</v>
      </c>
      <c r="AU216" s="197" t="s">
        <v>140</v>
      </c>
      <c r="AV216" s="11" t="s">
        <v>140</v>
      </c>
      <c r="AW216" s="11" t="s">
        <v>31</v>
      </c>
      <c r="AX216" s="11" t="s">
        <v>77</v>
      </c>
      <c r="AY216" s="197" t="s">
        <v>133</v>
      </c>
    </row>
    <row r="217" spans="2:65" s="1" customFormat="1" ht="20.399999999999999" customHeight="1">
      <c r="B217" s="32"/>
      <c r="C217" s="221" t="s">
        <v>393</v>
      </c>
      <c r="D217" s="221" t="s">
        <v>231</v>
      </c>
      <c r="E217" s="222" t="s">
        <v>394</v>
      </c>
      <c r="F217" s="223" t="s">
        <v>395</v>
      </c>
      <c r="G217" s="224" t="s">
        <v>246</v>
      </c>
      <c r="H217" s="225">
        <v>2</v>
      </c>
      <c r="I217" s="226"/>
      <c r="J217" s="227">
        <f>ROUND(I217*H217,2)</f>
        <v>0</v>
      </c>
      <c r="K217" s="223" t="s">
        <v>1</v>
      </c>
      <c r="L217" s="228"/>
      <c r="M217" s="229" t="s">
        <v>1</v>
      </c>
      <c r="N217" s="230" t="s">
        <v>41</v>
      </c>
      <c r="O217" s="58"/>
      <c r="P217" s="183">
        <f>O217*H217</f>
        <v>0</v>
      </c>
      <c r="Q217" s="183">
        <v>0.3</v>
      </c>
      <c r="R217" s="183">
        <f>Q217*H217</f>
        <v>0.6</v>
      </c>
      <c r="S217" s="183">
        <v>0</v>
      </c>
      <c r="T217" s="184">
        <f>S217*H217</f>
        <v>0</v>
      </c>
      <c r="AR217" s="15" t="s">
        <v>179</v>
      </c>
      <c r="AT217" s="15" t="s">
        <v>231</v>
      </c>
      <c r="AU217" s="15" t="s">
        <v>140</v>
      </c>
      <c r="AY217" s="15" t="s">
        <v>133</v>
      </c>
      <c r="BE217" s="185">
        <f>IF(N217="základná",J217,0)</f>
        <v>0</v>
      </c>
      <c r="BF217" s="185">
        <f>IF(N217="znížená",J217,0)</f>
        <v>0</v>
      </c>
      <c r="BG217" s="185">
        <f>IF(N217="zákl. prenesená",J217,0)</f>
        <v>0</v>
      </c>
      <c r="BH217" s="185">
        <f>IF(N217="zníž. prenesená",J217,0)</f>
        <v>0</v>
      </c>
      <c r="BI217" s="185">
        <f>IF(N217="nulová",J217,0)</f>
        <v>0</v>
      </c>
      <c r="BJ217" s="15" t="s">
        <v>140</v>
      </c>
      <c r="BK217" s="185">
        <f>ROUND(I217*H217,2)</f>
        <v>0</v>
      </c>
      <c r="BL217" s="15" t="s">
        <v>139</v>
      </c>
      <c r="BM217" s="15" t="s">
        <v>396</v>
      </c>
    </row>
    <row r="218" spans="2:65" s="1" customFormat="1" ht="14.4" customHeight="1">
      <c r="B218" s="32"/>
      <c r="C218" s="174" t="s">
        <v>397</v>
      </c>
      <c r="D218" s="174" t="s">
        <v>135</v>
      </c>
      <c r="E218" s="175" t="s">
        <v>398</v>
      </c>
      <c r="F218" s="176" t="s">
        <v>399</v>
      </c>
      <c r="G218" s="177" t="s">
        <v>156</v>
      </c>
      <c r="H218" s="178">
        <v>5.6520000000000001</v>
      </c>
      <c r="I218" s="179"/>
      <c r="J218" s="180">
        <f>ROUND(I218*H218,2)</f>
        <v>0</v>
      </c>
      <c r="K218" s="176" t="s">
        <v>152</v>
      </c>
      <c r="L218" s="36"/>
      <c r="M218" s="181" t="s">
        <v>1</v>
      </c>
      <c r="N218" s="182" t="s">
        <v>41</v>
      </c>
      <c r="O218" s="58"/>
      <c r="P218" s="183">
        <f>O218*H218</f>
        <v>0</v>
      </c>
      <c r="Q218" s="183">
        <v>2.4157199999999999</v>
      </c>
      <c r="R218" s="183">
        <f>Q218*H218</f>
        <v>13.653649439999999</v>
      </c>
      <c r="S218" s="183">
        <v>0</v>
      </c>
      <c r="T218" s="184">
        <f>S218*H218</f>
        <v>0</v>
      </c>
      <c r="AR218" s="15" t="s">
        <v>139</v>
      </c>
      <c r="AT218" s="15" t="s">
        <v>135</v>
      </c>
      <c r="AU218" s="15" t="s">
        <v>140</v>
      </c>
      <c r="AY218" s="15" t="s">
        <v>133</v>
      </c>
      <c r="BE218" s="185">
        <f>IF(N218="základná",J218,0)</f>
        <v>0</v>
      </c>
      <c r="BF218" s="185">
        <f>IF(N218="znížená",J218,0)</f>
        <v>0</v>
      </c>
      <c r="BG218" s="185">
        <f>IF(N218="zákl. prenesená",J218,0)</f>
        <v>0</v>
      </c>
      <c r="BH218" s="185">
        <f>IF(N218="zníž. prenesená",J218,0)</f>
        <v>0</v>
      </c>
      <c r="BI218" s="185">
        <f>IF(N218="nulová",J218,0)</f>
        <v>0</v>
      </c>
      <c r="BJ218" s="15" t="s">
        <v>140</v>
      </c>
      <c r="BK218" s="185">
        <f>ROUND(I218*H218,2)</f>
        <v>0</v>
      </c>
      <c r="BL218" s="15" t="s">
        <v>139</v>
      </c>
      <c r="BM218" s="15" t="s">
        <v>400</v>
      </c>
    </row>
    <row r="219" spans="2:65" s="11" customFormat="1">
      <c r="B219" s="186"/>
      <c r="C219" s="187"/>
      <c r="D219" s="188" t="s">
        <v>142</v>
      </c>
      <c r="E219" s="189" t="s">
        <v>1</v>
      </c>
      <c r="F219" s="190" t="s">
        <v>401</v>
      </c>
      <c r="G219" s="187"/>
      <c r="H219" s="191">
        <v>5.6520000000000001</v>
      </c>
      <c r="I219" s="192"/>
      <c r="J219" s="187"/>
      <c r="K219" s="187"/>
      <c r="L219" s="193"/>
      <c r="M219" s="194"/>
      <c r="N219" s="195"/>
      <c r="O219" s="195"/>
      <c r="P219" s="195"/>
      <c r="Q219" s="195"/>
      <c r="R219" s="195"/>
      <c r="S219" s="195"/>
      <c r="T219" s="196"/>
      <c r="AT219" s="197" t="s">
        <v>142</v>
      </c>
      <c r="AU219" s="197" t="s">
        <v>140</v>
      </c>
      <c r="AV219" s="11" t="s">
        <v>140</v>
      </c>
      <c r="AW219" s="11" t="s">
        <v>31</v>
      </c>
      <c r="AX219" s="11" t="s">
        <v>77</v>
      </c>
      <c r="AY219" s="197" t="s">
        <v>133</v>
      </c>
    </row>
    <row r="220" spans="2:65" s="1" customFormat="1" ht="14.4" customHeight="1">
      <c r="B220" s="32"/>
      <c r="C220" s="174" t="s">
        <v>402</v>
      </c>
      <c r="D220" s="174" t="s">
        <v>135</v>
      </c>
      <c r="E220" s="175" t="s">
        <v>403</v>
      </c>
      <c r="F220" s="176" t="s">
        <v>404</v>
      </c>
      <c r="G220" s="177" t="s">
        <v>89</v>
      </c>
      <c r="H220" s="178">
        <v>5.6520000000000001</v>
      </c>
      <c r="I220" s="179"/>
      <c r="J220" s="180">
        <f>ROUND(I220*H220,2)</f>
        <v>0</v>
      </c>
      <c r="K220" s="176" t="s">
        <v>152</v>
      </c>
      <c r="L220" s="36"/>
      <c r="M220" s="181" t="s">
        <v>1</v>
      </c>
      <c r="N220" s="182" t="s">
        <v>41</v>
      </c>
      <c r="O220" s="58"/>
      <c r="P220" s="183">
        <f>O220*H220</f>
        <v>0</v>
      </c>
      <c r="Q220" s="183">
        <v>4.1799999999999997E-3</v>
      </c>
      <c r="R220" s="183">
        <f>Q220*H220</f>
        <v>2.3625359999999998E-2</v>
      </c>
      <c r="S220" s="183">
        <v>0</v>
      </c>
      <c r="T220" s="184">
        <f>S220*H220</f>
        <v>0</v>
      </c>
      <c r="AR220" s="15" t="s">
        <v>139</v>
      </c>
      <c r="AT220" s="15" t="s">
        <v>135</v>
      </c>
      <c r="AU220" s="15" t="s">
        <v>140</v>
      </c>
      <c r="AY220" s="15" t="s">
        <v>133</v>
      </c>
      <c r="BE220" s="185">
        <f>IF(N220="základná",J220,0)</f>
        <v>0</v>
      </c>
      <c r="BF220" s="185">
        <f>IF(N220="znížená",J220,0)</f>
        <v>0</v>
      </c>
      <c r="BG220" s="185">
        <f>IF(N220="zákl. prenesená",J220,0)</f>
        <v>0</v>
      </c>
      <c r="BH220" s="185">
        <f>IF(N220="zníž. prenesená",J220,0)</f>
        <v>0</v>
      </c>
      <c r="BI220" s="185">
        <f>IF(N220="nulová",J220,0)</f>
        <v>0</v>
      </c>
      <c r="BJ220" s="15" t="s">
        <v>140</v>
      </c>
      <c r="BK220" s="185">
        <f>ROUND(I220*H220,2)</f>
        <v>0</v>
      </c>
      <c r="BL220" s="15" t="s">
        <v>139</v>
      </c>
      <c r="BM220" s="15" t="s">
        <v>405</v>
      </c>
    </row>
    <row r="221" spans="2:65" s="10" customFormat="1" ht="22.8" customHeight="1">
      <c r="B221" s="158"/>
      <c r="C221" s="159"/>
      <c r="D221" s="160" t="s">
        <v>68</v>
      </c>
      <c r="E221" s="172" t="s">
        <v>185</v>
      </c>
      <c r="F221" s="172" t="s">
        <v>406</v>
      </c>
      <c r="G221" s="159"/>
      <c r="H221" s="159"/>
      <c r="I221" s="162"/>
      <c r="J221" s="173">
        <f>BK221</f>
        <v>0</v>
      </c>
      <c r="K221" s="159"/>
      <c r="L221" s="164"/>
      <c r="M221" s="165"/>
      <c r="N221" s="166"/>
      <c r="O221" s="166"/>
      <c r="P221" s="167">
        <f>SUM(P222:P269)</f>
        <v>0</v>
      </c>
      <c r="Q221" s="166"/>
      <c r="R221" s="167">
        <f>SUM(R222:R269)</f>
        <v>207.68660880000002</v>
      </c>
      <c r="S221" s="166"/>
      <c r="T221" s="168">
        <f>SUM(T222:T269)</f>
        <v>15.1</v>
      </c>
      <c r="AR221" s="169" t="s">
        <v>77</v>
      </c>
      <c r="AT221" s="170" t="s">
        <v>68</v>
      </c>
      <c r="AU221" s="170" t="s">
        <v>77</v>
      </c>
      <c r="AY221" s="169" t="s">
        <v>133</v>
      </c>
      <c r="BK221" s="171">
        <f>SUM(BK222:BK269)</f>
        <v>0</v>
      </c>
    </row>
    <row r="222" spans="2:65" s="1" customFormat="1" ht="14.4" customHeight="1">
      <c r="B222" s="32"/>
      <c r="C222" s="174" t="s">
        <v>407</v>
      </c>
      <c r="D222" s="174" t="s">
        <v>135</v>
      </c>
      <c r="E222" s="175" t="s">
        <v>408</v>
      </c>
      <c r="F222" s="176" t="s">
        <v>409</v>
      </c>
      <c r="G222" s="177" t="s">
        <v>246</v>
      </c>
      <c r="H222" s="178">
        <v>10</v>
      </c>
      <c r="I222" s="179"/>
      <c r="J222" s="180">
        <f>ROUND(I222*H222,2)</f>
        <v>0</v>
      </c>
      <c r="K222" s="176" t="s">
        <v>1</v>
      </c>
      <c r="L222" s="36"/>
      <c r="M222" s="181" t="s">
        <v>1</v>
      </c>
      <c r="N222" s="182" t="s">
        <v>41</v>
      </c>
      <c r="O222" s="58"/>
      <c r="P222" s="183">
        <f>O222*H222</f>
        <v>0</v>
      </c>
      <c r="Q222" s="183">
        <v>0.22133</v>
      </c>
      <c r="R222" s="183">
        <f>Q222*H222</f>
        <v>2.2132999999999998</v>
      </c>
      <c r="S222" s="183">
        <v>0</v>
      </c>
      <c r="T222" s="184">
        <f>S222*H222</f>
        <v>0</v>
      </c>
      <c r="AR222" s="15" t="s">
        <v>139</v>
      </c>
      <c r="AT222" s="15" t="s">
        <v>135</v>
      </c>
      <c r="AU222" s="15" t="s">
        <v>140</v>
      </c>
      <c r="AY222" s="15" t="s">
        <v>133</v>
      </c>
      <c r="BE222" s="185">
        <f>IF(N222="základná",J222,0)</f>
        <v>0</v>
      </c>
      <c r="BF222" s="185">
        <f>IF(N222="znížená",J222,0)</f>
        <v>0</v>
      </c>
      <c r="BG222" s="185">
        <f>IF(N222="zákl. prenesená",J222,0)</f>
        <v>0</v>
      </c>
      <c r="BH222" s="185">
        <f>IF(N222="zníž. prenesená",J222,0)</f>
        <v>0</v>
      </c>
      <c r="BI222" s="185">
        <f>IF(N222="nulová",J222,0)</f>
        <v>0</v>
      </c>
      <c r="BJ222" s="15" t="s">
        <v>140</v>
      </c>
      <c r="BK222" s="185">
        <f>ROUND(I222*H222,2)</f>
        <v>0</v>
      </c>
      <c r="BL222" s="15" t="s">
        <v>139</v>
      </c>
      <c r="BM222" s="15" t="s">
        <v>410</v>
      </c>
    </row>
    <row r="223" spans="2:65" s="1" customFormat="1" ht="19.2">
      <c r="B223" s="32"/>
      <c r="C223" s="33"/>
      <c r="D223" s="188" t="s">
        <v>147</v>
      </c>
      <c r="E223" s="33"/>
      <c r="F223" s="198" t="s">
        <v>411</v>
      </c>
      <c r="G223" s="33"/>
      <c r="H223" s="33"/>
      <c r="I223" s="102"/>
      <c r="J223" s="33"/>
      <c r="K223" s="33"/>
      <c r="L223" s="36"/>
      <c r="M223" s="199"/>
      <c r="N223" s="58"/>
      <c r="O223" s="58"/>
      <c r="P223" s="58"/>
      <c r="Q223" s="58"/>
      <c r="R223" s="58"/>
      <c r="S223" s="58"/>
      <c r="T223" s="59"/>
      <c r="AT223" s="15" t="s">
        <v>147</v>
      </c>
      <c r="AU223" s="15" t="s">
        <v>140</v>
      </c>
    </row>
    <row r="224" spans="2:65" s="11" customFormat="1">
      <c r="B224" s="186"/>
      <c r="C224" s="187"/>
      <c r="D224" s="188" t="s">
        <v>142</v>
      </c>
      <c r="E224" s="189" t="s">
        <v>1</v>
      </c>
      <c r="F224" s="190" t="s">
        <v>412</v>
      </c>
      <c r="G224" s="187"/>
      <c r="H224" s="191">
        <v>10</v>
      </c>
      <c r="I224" s="192"/>
      <c r="J224" s="187"/>
      <c r="K224" s="187"/>
      <c r="L224" s="193"/>
      <c r="M224" s="194"/>
      <c r="N224" s="195"/>
      <c r="O224" s="195"/>
      <c r="P224" s="195"/>
      <c r="Q224" s="195"/>
      <c r="R224" s="195"/>
      <c r="S224" s="195"/>
      <c r="T224" s="196"/>
      <c r="AT224" s="197" t="s">
        <v>142</v>
      </c>
      <c r="AU224" s="197" t="s">
        <v>140</v>
      </c>
      <c r="AV224" s="11" t="s">
        <v>140</v>
      </c>
      <c r="AW224" s="11" t="s">
        <v>31</v>
      </c>
      <c r="AX224" s="11" t="s">
        <v>77</v>
      </c>
      <c r="AY224" s="197" t="s">
        <v>133</v>
      </c>
    </row>
    <row r="225" spans="2:65" s="1" customFormat="1" ht="14.4" customHeight="1">
      <c r="B225" s="32"/>
      <c r="C225" s="221" t="s">
        <v>413</v>
      </c>
      <c r="D225" s="221" t="s">
        <v>231</v>
      </c>
      <c r="E225" s="222" t="s">
        <v>414</v>
      </c>
      <c r="F225" s="223" t="s">
        <v>415</v>
      </c>
      <c r="G225" s="224" t="s">
        <v>246</v>
      </c>
      <c r="H225" s="225">
        <v>8</v>
      </c>
      <c r="I225" s="226"/>
      <c r="J225" s="227">
        <f>ROUND(I225*H225,2)</f>
        <v>0</v>
      </c>
      <c r="K225" s="223" t="s">
        <v>1</v>
      </c>
      <c r="L225" s="228"/>
      <c r="M225" s="229" t="s">
        <v>1</v>
      </c>
      <c r="N225" s="230" t="s">
        <v>41</v>
      </c>
      <c r="O225" s="58"/>
      <c r="P225" s="183">
        <f>O225*H225</f>
        <v>0</v>
      </c>
      <c r="Q225" s="183">
        <v>7.0000000000000001E-3</v>
      </c>
      <c r="R225" s="183">
        <f>Q225*H225</f>
        <v>5.6000000000000001E-2</v>
      </c>
      <c r="S225" s="183">
        <v>0</v>
      </c>
      <c r="T225" s="184">
        <f>S225*H225</f>
        <v>0</v>
      </c>
      <c r="AR225" s="15" t="s">
        <v>179</v>
      </c>
      <c r="AT225" s="15" t="s">
        <v>231</v>
      </c>
      <c r="AU225" s="15" t="s">
        <v>140</v>
      </c>
      <c r="AY225" s="15" t="s">
        <v>133</v>
      </c>
      <c r="BE225" s="185">
        <f>IF(N225="základná",J225,0)</f>
        <v>0</v>
      </c>
      <c r="BF225" s="185">
        <f>IF(N225="znížená",J225,0)</f>
        <v>0</v>
      </c>
      <c r="BG225" s="185">
        <f>IF(N225="zákl. prenesená",J225,0)</f>
        <v>0</v>
      </c>
      <c r="BH225" s="185">
        <f>IF(N225="zníž. prenesená",J225,0)</f>
        <v>0</v>
      </c>
      <c r="BI225" s="185">
        <f>IF(N225="nulová",J225,0)</f>
        <v>0</v>
      </c>
      <c r="BJ225" s="15" t="s">
        <v>140</v>
      </c>
      <c r="BK225" s="185">
        <f>ROUND(I225*H225,2)</f>
        <v>0</v>
      </c>
      <c r="BL225" s="15" t="s">
        <v>139</v>
      </c>
      <c r="BM225" s="15" t="s">
        <v>416</v>
      </c>
    </row>
    <row r="226" spans="2:65" s="1" customFormat="1" ht="19.2">
      <c r="B226" s="32"/>
      <c r="C226" s="33"/>
      <c r="D226" s="188" t="s">
        <v>147</v>
      </c>
      <c r="E226" s="33"/>
      <c r="F226" s="198" t="s">
        <v>417</v>
      </c>
      <c r="G226" s="33"/>
      <c r="H226" s="33"/>
      <c r="I226" s="102"/>
      <c r="J226" s="33"/>
      <c r="K226" s="33"/>
      <c r="L226" s="36"/>
      <c r="M226" s="199"/>
      <c r="N226" s="58"/>
      <c r="O226" s="58"/>
      <c r="P226" s="58"/>
      <c r="Q226" s="58"/>
      <c r="R226" s="58"/>
      <c r="S226" s="58"/>
      <c r="T226" s="59"/>
      <c r="AT226" s="15" t="s">
        <v>147</v>
      </c>
      <c r="AU226" s="15" t="s">
        <v>140</v>
      </c>
    </row>
    <row r="227" spans="2:65" s="11" customFormat="1">
      <c r="B227" s="186"/>
      <c r="C227" s="187"/>
      <c r="D227" s="188" t="s">
        <v>142</v>
      </c>
      <c r="E227" s="189" t="s">
        <v>1</v>
      </c>
      <c r="F227" s="190" t="s">
        <v>418</v>
      </c>
      <c r="G227" s="187"/>
      <c r="H227" s="191">
        <v>8</v>
      </c>
      <c r="I227" s="192"/>
      <c r="J227" s="187"/>
      <c r="K227" s="187"/>
      <c r="L227" s="193"/>
      <c r="M227" s="194"/>
      <c r="N227" s="195"/>
      <c r="O227" s="195"/>
      <c r="P227" s="195"/>
      <c r="Q227" s="195"/>
      <c r="R227" s="195"/>
      <c r="S227" s="195"/>
      <c r="T227" s="196"/>
      <c r="AT227" s="197" t="s">
        <v>142</v>
      </c>
      <c r="AU227" s="197" t="s">
        <v>140</v>
      </c>
      <c r="AV227" s="11" t="s">
        <v>140</v>
      </c>
      <c r="AW227" s="11" t="s">
        <v>31</v>
      </c>
      <c r="AX227" s="11" t="s">
        <v>77</v>
      </c>
      <c r="AY227" s="197" t="s">
        <v>133</v>
      </c>
    </row>
    <row r="228" spans="2:65" s="1" customFormat="1" ht="14.4" customHeight="1">
      <c r="B228" s="32"/>
      <c r="C228" s="221" t="s">
        <v>419</v>
      </c>
      <c r="D228" s="221" t="s">
        <v>231</v>
      </c>
      <c r="E228" s="222" t="s">
        <v>420</v>
      </c>
      <c r="F228" s="223" t="s">
        <v>421</v>
      </c>
      <c r="G228" s="224" t="s">
        <v>246</v>
      </c>
      <c r="H228" s="225">
        <v>8</v>
      </c>
      <c r="I228" s="226"/>
      <c r="J228" s="227">
        <f>ROUND(I228*H228,2)</f>
        <v>0</v>
      </c>
      <c r="K228" s="223" t="s">
        <v>1</v>
      </c>
      <c r="L228" s="228"/>
      <c r="M228" s="229" t="s">
        <v>1</v>
      </c>
      <c r="N228" s="230" t="s">
        <v>41</v>
      </c>
      <c r="O228" s="58"/>
      <c r="P228" s="183">
        <f>O228*H228</f>
        <v>0</v>
      </c>
      <c r="Q228" s="183">
        <v>7.0000000000000001E-3</v>
      </c>
      <c r="R228" s="183">
        <f>Q228*H228</f>
        <v>5.6000000000000001E-2</v>
      </c>
      <c r="S228" s="183">
        <v>0</v>
      </c>
      <c r="T228" s="184">
        <f>S228*H228</f>
        <v>0</v>
      </c>
      <c r="AR228" s="15" t="s">
        <v>179</v>
      </c>
      <c r="AT228" s="15" t="s">
        <v>231</v>
      </c>
      <c r="AU228" s="15" t="s">
        <v>140</v>
      </c>
      <c r="AY228" s="15" t="s">
        <v>133</v>
      </c>
      <c r="BE228" s="185">
        <f>IF(N228="základná",J228,0)</f>
        <v>0</v>
      </c>
      <c r="BF228" s="185">
        <f>IF(N228="znížená",J228,0)</f>
        <v>0</v>
      </c>
      <c r="BG228" s="185">
        <f>IF(N228="zákl. prenesená",J228,0)</f>
        <v>0</v>
      </c>
      <c r="BH228" s="185">
        <f>IF(N228="zníž. prenesená",J228,0)</f>
        <v>0</v>
      </c>
      <c r="BI228" s="185">
        <f>IF(N228="nulová",J228,0)</f>
        <v>0</v>
      </c>
      <c r="BJ228" s="15" t="s">
        <v>140</v>
      </c>
      <c r="BK228" s="185">
        <f>ROUND(I228*H228,2)</f>
        <v>0</v>
      </c>
      <c r="BL228" s="15" t="s">
        <v>139</v>
      </c>
      <c r="BM228" s="15" t="s">
        <v>422</v>
      </c>
    </row>
    <row r="229" spans="2:65" s="1" customFormat="1" ht="19.2">
      <c r="B229" s="32"/>
      <c r="C229" s="33"/>
      <c r="D229" s="188" t="s">
        <v>147</v>
      </c>
      <c r="E229" s="33"/>
      <c r="F229" s="198" t="s">
        <v>423</v>
      </c>
      <c r="G229" s="33"/>
      <c r="H229" s="33"/>
      <c r="I229" s="102"/>
      <c r="J229" s="33"/>
      <c r="K229" s="33"/>
      <c r="L229" s="36"/>
      <c r="M229" s="199"/>
      <c r="N229" s="58"/>
      <c r="O229" s="58"/>
      <c r="P229" s="58"/>
      <c r="Q229" s="58"/>
      <c r="R229" s="58"/>
      <c r="S229" s="58"/>
      <c r="T229" s="59"/>
      <c r="AT229" s="15" t="s">
        <v>147</v>
      </c>
      <c r="AU229" s="15" t="s">
        <v>140</v>
      </c>
    </row>
    <row r="230" spans="2:65" s="11" customFormat="1">
      <c r="B230" s="186"/>
      <c r="C230" s="187"/>
      <c r="D230" s="188" t="s">
        <v>142</v>
      </c>
      <c r="E230" s="189" t="s">
        <v>1</v>
      </c>
      <c r="F230" s="190" t="s">
        <v>179</v>
      </c>
      <c r="G230" s="187"/>
      <c r="H230" s="191">
        <v>8</v>
      </c>
      <c r="I230" s="192"/>
      <c r="J230" s="187"/>
      <c r="K230" s="187"/>
      <c r="L230" s="193"/>
      <c r="M230" s="194"/>
      <c r="N230" s="195"/>
      <c r="O230" s="195"/>
      <c r="P230" s="195"/>
      <c r="Q230" s="195"/>
      <c r="R230" s="195"/>
      <c r="S230" s="195"/>
      <c r="T230" s="196"/>
      <c r="AT230" s="197" t="s">
        <v>142</v>
      </c>
      <c r="AU230" s="197" t="s">
        <v>140</v>
      </c>
      <c r="AV230" s="11" t="s">
        <v>140</v>
      </c>
      <c r="AW230" s="11" t="s">
        <v>31</v>
      </c>
      <c r="AX230" s="11" t="s">
        <v>77</v>
      </c>
      <c r="AY230" s="197" t="s">
        <v>133</v>
      </c>
    </row>
    <row r="231" spans="2:65" s="1" customFormat="1" ht="14.4" customHeight="1">
      <c r="B231" s="32"/>
      <c r="C231" s="221" t="s">
        <v>424</v>
      </c>
      <c r="D231" s="221" t="s">
        <v>231</v>
      </c>
      <c r="E231" s="222" t="s">
        <v>425</v>
      </c>
      <c r="F231" s="223" t="s">
        <v>426</v>
      </c>
      <c r="G231" s="224" t="s">
        <v>246</v>
      </c>
      <c r="H231" s="225">
        <v>2</v>
      </c>
      <c r="I231" s="226"/>
      <c r="J231" s="227">
        <f>ROUND(I231*H231,2)</f>
        <v>0</v>
      </c>
      <c r="K231" s="223" t="s">
        <v>1</v>
      </c>
      <c r="L231" s="228"/>
      <c r="M231" s="229" t="s">
        <v>1</v>
      </c>
      <c r="N231" s="230" t="s">
        <v>41</v>
      </c>
      <c r="O231" s="58"/>
      <c r="P231" s="183">
        <f>O231*H231</f>
        <v>0</v>
      </c>
      <c r="Q231" s="183">
        <v>7.0000000000000001E-3</v>
      </c>
      <c r="R231" s="183">
        <f>Q231*H231</f>
        <v>1.4E-2</v>
      </c>
      <c r="S231" s="183">
        <v>0</v>
      </c>
      <c r="T231" s="184">
        <f>S231*H231</f>
        <v>0</v>
      </c>
      <c r="AR231" s="15" t="s">
        <v>179</v>
      </c>
      <c r="AT231" s="15" t="s">
        <v>231</v>
      </c>
      <c r="AU231" s="15" t="s">
        <v>140</v>
      </c>
      <c r="AY231" s="15" t="s">
        <v>133</v>
      </c>
      <c r="BE231" s="185">
        <f>IF(N231="základná",J231,0)</f>
        <v>0</v>
      </c>
      <c r="BF231" s="185">
        <f>IF(N231="znížená",J231,0)</f>
        <v>0</v>
      </c>
      <c r="BG231" s="185">
        <f>IF(N231="zákl. prenesená",J231,0)</f>
        <v>0</v>
      </c>
      <c r="BH231" s="185">
        <f>IF(N231="zníž. prenesená",J231,0)</f>
        <v>0</v>
      </c>
      <c r="BI231" s="185">
        <f>IF(N231="nulová",J231,0)</f>
        <v>0</v>
      </c>
      <c r="BJ231" s="15" t="s">
        <v>140</v>
      </c>
      <c r="BK231" s="185">
        <f>ROUND(I231*H231,2)</f>
        <v>0</v>
      </c>
      <c r="BL231" s="15" t="s">
        <v>139</v>
      </c>
      <c r="BM231" s="15" t="s">
        <v>427</v>
      </c>
    </row>
    <row r="232" spans="2:65" s="1" customFormat="1" ht="19.2">
      <c r="B232" s="32"/>
      <c r="C232" s="33"/>
      <c r="D232" s="188" t="s">
        <v>147</v>
      </c>
      <c r="E232" s="33"/>
      <c r="F232" s="198" t="s">
        <v>428</v>
      </c>
      <c r="G232" s="33"/>
      <c r="H232" s="33"/>
      <c r="I232" s="102"/>
      <c r="J232" s="33"/>
      <c r="K232" s="33"/>
      <c r="L232" s="36"/>
      <c r="M232" s="199"/>
      <c r="N232" s="58"/>
      <c r="O232" s="58"/>
      <c r="P232" s="58"/>
      <c r="Q232" s="58"/>
      <c r="R232" s="58"/>
      <c r="S232" s="58"/>
      <c r="T232" s="59"/>
      <c r="AT232" s="15" t="s">
        <v>147</v>
      </c>
      <c r="AU232" s="15" t="s">
        <v>140</v>
      </c>
    </row>
    <row r="233" spans="2:65" s="11" customFormat="1">
      <c r="B233" s="186"/>
      <c r="C233" s="187"/>
      <c r="D233" s="188" t="s">
        <v>142</v>
      </c>
      <c r="E233" s="189" t="s">
        <v>1</v>
      </c>
      <c r="F233" s="190" t="s">
        <v>140</v>
      </c>
      <c r="G233" s="187"/>
      <c r="H233" s="191">
        <v>2</v>
      </c>
      <c r="I233" s="192"/>
      <c r="J233" s="187"/>
      <c r="K233" s="187"/>
      <c r="L233" s="193"/>
      <c r="M233" s="194"/>
      <c r="N233" s="195"/>
      <c r="O233" s="195"/>
      <c r="P233" s="195"/>
      <c r="Q233" s="195"/>
      <c r="R233" s="195"/>
      <c r="S233" s="195"/>
      <c r="T233" s="196"/>
      <c r="AT233" s="197" t="s">
        <v>142</v>
      </c>
      <c r="AU233" s="197" t="s">
        <v>140</v>
      </c>
      <c r="AV233" s="11" t="s">
        <v>140</v>
      </c>
      <c r="AW233" s="11" t="s">
        <v>31</v>
      </c>
      <c r="AX233" s="11" t="s">
        <v>77</v>
      </c>
      <c r="AY233" s="197" t="s">
        <v>133</v>
      </c>
    </row>
    <row r="234" spans="2:65" s="1" customFormat="1" ht="14.4" customHeight="1">
      <c r="B234" s="32"/>
      <c r="C234" s="221" t="s">
        <v>429</v>
      </c>
      <c r="D234" s="221" t="s">
        <v>231</v>
      </c>
      <c r="E234" s="222" t="s">
        <v>430</v>
      </c>
      <c r="F234" s="223" t="s">
        <v>431</v>
      </c>
      <c r="G234" s="224" t="s">
        <v>246</v>
      </c>
      <c r="H234" s="225">
        <v>4</v>
      </c>
      <c r="I234" s="226"/>
      <c r="J234" s="227">
        <f>ROUND(I234*H234,2)</f>
        <v>0</v>
      </c>
      <c r="K234" s="223" t="s">
        <v>1</v>
      </c>
      <c r="L234" s="228"/>
      <c r="M234" s="229" t="s">
        <v>1</v>
      </c>
      <c r="N234" s="230" t="s">
        <v>41</v>
      </c>
      <c r="O234" s="58"/>
      <c r="P234" s="183">
        <f>O234*H234</f>
        <v>0</v>
      </c>
      <c r="Q234" s="183">
        <v>7.0000000000000001E-3</v>
      </c>
      <c r="R234" s="183">
        <f>Q234*H234</f>
        <v>2.8000000000000001E-2</v>
      </c>
      <c r="S234" s="183">
        <v>0</v>
      </c>
      <c r="T234" s="184">
        <f>S234*H234</f>
        <v>0</v>
      </c>
      <c r="AR234" s="15" t="s">
        <v>179</v>
      </c>
      <c r="AT234" s="15" t="s">
        <v>231</v>
      </c>
      <c r="AU234" s="15" t="s">
        <v>140</v>
      </c>
      <c r="AY234" s="15" t="s">
        <v>133</v>
      </c>
      <c r="BE234" s="185">
        <f>IF(N234="základná",J234,0)</f>
        <v>0</v>
      </c>
      <c r="BF234" s="185">
        <f>IF(N234="znížená",J234,0)</f>
        <v>0</v>
      </c>
      <c r="BG234" s="185">
        <f>IF(N234="zákl. prenesená",J234,0)</f>
        <v>0</v>
      </c>
      <c r="BH234" s="185">
        <f>IF(N234="zníž. prenesená",J234,0)</f>
        <v>0</v>
      </c>
      <c r="BI234" s="185">
        <f>IF(N234="nulová",J234,0)</f>
        <v>0</v>
      </c>
      <c r="BJ234" s="15" t="s">
        <v>140</v>
      </c>
      <c r="BK234" s="185">
        <f>ROUND(I234*H234,2)</f>
        <v>0</v>
      </c>
      <c r="BL234" s="15" t="s">
        <v>139</v>
      </c>
      <c r="BM234" s="15" t="s">
        <v>432</v>
      </c>
    </row>
    <row r="235" spans="2:65" s="1" customFormat="1" ht="19.2">
      <c r="B235" s="32"/>
      <c r="C235" s="33"/>
      <c r="D235" s="188" t="s">
        <v>147</v>
      </c>
      <c r="E235" s="33"/>
      <c r="F235" s="198" t="s">
        <v>433</v>
      </c>
      <c r="G235" s="33"/>
      <c r="H235" s="33"/>
      <c r="I235" s="102"/>
      <c r="J235" s="33"/>
      <c r="K235" s="33"/>
      <c r="L235" s="36"/>
      <c r="M235" s="199"/>
      <c r="N235" s="58"/>
      <c r="O235" s="58"/>
      <c r="P235" s="58"/>
      <c r="Q235" s="58"/>
      <c r="R235" s="58"/>
      <c r="S235" s="58"/>
      <c r="T235" s="59"/>
      <c r="AT235" s="15" t="s">
        <v>147</v>
      </c>
      <c r="AU235" s="15" t="s">
        <v>140</v>
      </c>
    </row>
    <row r="236" spans="2:65" s="11" customFormat="1">
      <c r="B236" s="186"/>
      <c r="C236" s="187"/>
      <c r="D236" s="188" t="s">
        <v>142</v>
      </c>
      <c r="E236" s="189" t="s">
        <v>1</v>
      </c>
      <c r="F236" s="190" t="s">
        <v>434</v>
      </c>
      <c r="G236" s="187"/>
      <c r="H236" s="191">
        <v>4</v>
      </c>
      <c r="I236" s="192"/>
      <c r="J236" s="187"/>
      <c r="K236" s="187"/>
      <c r="L236" s="193"/>
      <c r="M236" s="194"/>
      <c r="N236" s="195"/>
      <c r="O236" s="195"/>
      <c r="P236" s="195"/>
      <c r="Q236" s="195"/>
      <c r="R236" s="195"/>
      <c r="S236" s="195"/>
      <c r="T236" s="196"/>
      <c r="AT236" s="197" t="s">
        <v>142</v>
      </c>
      <c r="AU236" s="197" t="s">
        <v>140</v>
      </c>
      <c r="AV236" s="11" t="s">
        <v>140</v>
      </c>
      <c r="AW236" s="11" t="s">
        <v>31</v>
      </c>
      <c r="AX236" s="11" t="s">
        <v>77</v>
      </c>
      <c r="AY236" s="197" t="s">
        <v>133</v>
      </c>
    </row>
    <row r="237" spans="2:65" s="1" customFormat="1" ht="14.4" customHeight="1">
      <c r="B237" s="32"/>
      <c r="C237" s="221" t="s">
        <v>435</v>
      </c>
      <c r="D237" s="221" t="s">
        <v>231</v>
      </c>
      <c r="E237" s="222" t="s">
        <v>436</v>
      </c>
      <c r="F237" s="223" t="s">
        <v>437</v>
      </c>
      <c r="G237" s="224" t="s">
        <v>246</v>
      </c>
      <c r="H237" s="225">
        <v>12</v>
      </c>
      <c r="I237" s="226"/>
      <c r="J237" s="227">
        <f>ROUND(I237*H237,2)</f>
        <v>0</v>
      </c>
      <c r="K237" s="223" t="s">
        <v>1</v>
      </c>
      <c r="L237" s="228"/>
      <c r="M237" s="229" t="s">
        <v>1</v>
      </c>
      <c r="N237" s="230" t="s">
        <v>41</v>
      </c>
      <c r="O237" s="58"/>
      <c r="P237" s="183">
        <f>O237*H237</f>
        <v>0</v>
      </c>
      <c r="Q237" s="183">
        <v>7.0000000000000001E-3</v>
      </c>
      <c r="R237" s="183">
        <f>Q237*H237</f>
        <v>8.4000000000000005E-2</v>
      </c>
      <c r="S237" s="183">
        <v>0</v>
      </c>
      <c r="T237" s="184">
        <f>S237*H237</f>
        <v>0</v>
      </c>
      <c r="AR237" s="15" t="s">
        <v>179</v>
      </c>
      <c r="AT237" s="15" t="s">
        <v>231</v>
      </c>
      <c r="AU237" s="15" t="s">
        <v>140</v>
      </c>
      <c r="AY237" s="15" t="s">
        <v>133</v>
      </c>
      <c r="BE237" s="185">
        <f>IF(N237="základná",J237,0)</f>
        <v>0</v>
      </c>
      <c r="BF237" s="185">
        <f>IF(N237="znížená",J237,0)</f>
        <v>0</v>
      </c>
      <c r="BG237" s="185">
        <f>IF(N237="zákl. prenesená",J237,0)</f>
        <v>0</v>
      </c>
      <c r="BH237" s="185">
        <f>IF(N237="zníž. prenesená",J237,0)</f>
        <v>0</v>
      </c>
      <c r="BI237" s="185">
        <f>IF(N237="nulová",J237,0)</f>
        <v>0</v>
      </c>
      <c r="BJ237" s="15" t="s">
        <v>140</v>
      </c>
      <c r="BK237" s="185">
        <f>ROUND(I237*H237,2)</f>
        <v>0</v>
      </c>
      <c r="BL237" s="15" t="s">
        <v>139</v>
      </c>
      <c r="BM237" s="15" t="s">
        <v>438</v>
      </c>
    </row>
    <row r="238" spans="2:65" s="1" customFormat="1" ht="19.2">
      <c r="B238" s="32"/>
      <c r="C238" s="33"/>
      <c r="D238" s="188" t="s">
        <v>147</v>
      </c>
      <c r="E238" s="33"/>
      <c r="F238" s="198" t="s">
        <v>439</v>
      </c>
      <c r="G238" s="33"/>
      <c r="H238" s="33"/>
      <c r="I238" s="102"/>
      <c r="J238" s="33"/>
      <c r="K238" s="33"/>
      <c r="L238" s="36"/>
      <c r="M238" s="199"/>
      <c r="N238" s="58"/>
      <c r="O238" s="58"/>
      <c r="P238" s="58"/>
      <c r="Q238" s="58"/>
      <c r="R238" s="58"/>
      <c r="S238" s="58"/>
      <c r="T238" s="59"/>
      <c r="AT238" s="15" t="s">
        <v>147</v>
      </c>
      <c r="AU238" s="15" t="s">
        <v>140</v>
      </c>
    </row>
    <row r="239" spans="2:65" s="11" customFormat="1">
      <c r="B239" s="186"/>
      <c r="C239" s="187"/>
      <c r="D239" s="188" t="s">
        <v>142</v>
      </c>
      <c r="E239" s="189" t="s">
        <v>1</v>
      </c>
      <c r="F239" s="190" t="s">
        <v>440</v>
      </c>
      <c r="G239" s="187"/>
      <c r="H239" s="191">
        <v>12</v>
      </c>
      <c r="I239" s="192"/>
      <c r="J239" s="187"/>
      <c r="K239" s="187"/>
      <c r="L239" s="193"/>
      <c r="M239" s="194"/>
      <c r="N239" s="195"/>
      <c r="O239" s="195"/>
      <c r="P239" s="195"/>
      <c r="Q239" s="195"/>
      <c r="R239" s="195"/>
      <c r="S239" s="195"/>
      <c r="T239" s="196"/>
      <c r="AT239" s="197" t="s">
        <v>142</v>
      </c>
      <c r="AU239" s="197" t="s">
        <v>140</v>
      </c>
      <c r="AV239" s="11" t="s">
        <v>140</v>
      </c>
      <c r="AW239" s="11" t="s">
        <v>31</v>
      </c>
      <c r="AX239" s="11" t="s">
        <v>77</v>
      </c>
      <c r="AY239" s="197" t="s">
        <v>133</v>
      </c>
    </row>
    <row r="240" spans="2:65" s="1" customFormat="1" ht="14.4" customHeight="1">
      <c r="B240" s="32"/>
      <c r="C240" s="174" t="s">
        <v>441</v>
      </c>
      <c r="D240" s="174" t="s">
        <v>135</v>
      </c>
      <c r="E240" s="175" t="s">
        <v>442</v>
      </c>
      <c r="F240" s="176" t="s">
        <v>443</v>
      </c>
      <c r="G240" s="177" t="s">
        <v>246</v>
      </c>
      <c r="H240" s="178">
        <v>2</v>
      </c>
      <c r="I240" s="179"/>
      <c r="J240" s="180">
        <f>ROUND(I240*H240,2)</f>
        <v>0</v>
      </c>
      <c r="K240" s="176" t="s">
        <v>152</v>
      </c>
      <c r="L240" s="36"/>
      <c r="M240" s="181" t="s">
        <v>1</v>
      </c>
      <c r="N240" s="182" t="s">
        <v>41</v>
      </c>
      <c r="O240" s="58"/>
      <c r="P240" s="183">
        <f>O240*H240</f>
        <v>0</v>
      </c>
      <c r="Q240" s="183">
        <v>0.44266</v>
      </c>
      <c r="R240" s="183">
        <f>Q240*H240</f>
        <v>0.88532</v>
      </c>
      <c r="S240" s="183">
        <v>0</v>
      </c>
      <c r="T240" s="184">
        <f>S240*H240</f>
        <v>0</v>
      </c>
      <c r="AR240" s="15" t="s">
        <v>139</v>
      </c>
      <c r="AT240" s="15" t="s">
        <v>135</v>
      </c>
      <c r="AU240" s="15" t="s">
        <v>140</v>
      </c>
      <c r="AY240" s="15" t="s">
        <v>133</v>
      </c>
      <c r="BE240" s="185">
        <f>IF(N240="základná",J240,0)</f>
        <v>0</v>
      </c>
      <c r="BF240" s="185">
        <f>IF(N240="znížená",J240,0)</f>
        <v>0</v>
      </c>
      <c r="BG240" s="185">
        <f>IF(N240="zákl. prenesená",J240,0)</f>
        <v>0</v>
      </c>
      <c r="BH240" s="185">
        <f>IF(N240="zníž. prenesená",J240,0)</f>
        <v>0</v>
      </c>
      <c r="BI240" s="185">
        <f>IF(N240="nulová",J240,0)</f>
        <v>0</v>
      </c>
      <c r="BJ240" s="15" t="s">
        <v>140</v>
      </c>
      <c r="BK240" s="185">
        <f>ROUND(I240*H240,2)</f>
        <v>0</v>
      </c>
      <c r="BL240" s="15" t="s">
        <v>139</v>
      </c>
      <c r="BM240" s="15" t="s">
        <v>444</v>
      </c>
    </row>
    <row r="241" spans="2:65" s="1" customFormat="1" ht="14.4" customHeight="1">
      <c r="B241" s="32"/>
      <c r="C241" s="221" t="s">
        <v>445</v>
      </c>
      <c r="D241" s="221" t="s">
        <v>231</v>
      </c>
      <c r="E241" s="222" t="s">
        <v>446</v>
      </c>
      <c r="F241" s="223" t="s">
        <v>447</v>
      </c>
      <c r="G241" s="224" t="s">
        <v>246</v>
      </c>
      <c r="H241" s="225">
        <v>1</v>
      </c>
      <c r="I241" s="226"/>
      <c r="J241" s="227">
        <f>ROUND(I241*H241,2)</f>
        <v>0</v>
      </c>
      <c r="K241" s="223" t="s">
        <v>152</v>
      </c>
      <c r="L241" s="228"/>
      <c r="M241" s="229" t="s">
        <v>1</v>
      </c>
      <c r="N241" s="230" t="s">
        <v>41</v>
      </c>
      <c r="O241" s="58"/>
      <c r="P241" s="183">
        <f>O241*H241</f>
        <v>0</v>
      </c>
      <c r="Q241" s="183">
        <v>1.1999999999999999E-3</v>
      </c>
      <c r="R241" s="183">
        <f>Q241*H241</f>
        <v>1.1999999999999999E-3</v>
      </c>
      <c r="S241" s="183">
        <v>0</v>
      </c>
      <c r="T241" s="184">
        <f>S241*H241</f>
        <v>0</v>
      </c>
      <c r="AR241" s="15" t="s">
        <v>179</v>
      </c>
      <c r="AT241" s="15" t="s">
        <v>231</v>
      </c>
      <c r="AU241" s="15" t="s">
        <v>140</v>
      </c>
      <c r="AY241" s="15" t="s">
        <v>133</v>
      </c>
      <c r="BE241" s="185">
        <f>IF(N241="základná",J241,0)</f>
        <v>0</v>
      </c>
      <c r="BF241" s="185">
        <f>IF(N241="znížená",J241,0)</f>
        <v>0</v>
      </c>
      <c r="BG241" s="185">
        <f>IF(N241="zákl. prenesená",J241,0)</f>
        <v>0</v>
      </c>
      <c r="BH241" s="185">
        <f>IF(N241="zníž. prenesená",J241,0)</f>
        <v>0</v>
      </c>
      <c r="BI241" s="185">
        <f>IF(N241="nulová",J241,0)</f>
        <v>0</v>
      </c>
      <c r="BJ241" s="15" t="s">
        <v>140</v>
      </c>
      <c r="BK241" s="185">
        <f>ROUND(I241*H241,2)</f>
        <v>0</v>
      </c>
      <c r="BL241" s="15" t="s">
        <v>139</v>
      </c>
      <c r="BM241" s="15" t="s">
        <v>448</v>
      </c>
    </row>
    <row r="242" spans="2:65" s="1" customFormat="1" ht="14.4" customHeight="1">
      <c r="B242" s="32"/>
      <c r="C242" s="221" t="s">
        <v>449</v>
      </c>
      <c r="D242" s="221" t="s">
        <v>231</v>
      </c>
      <c r="E242" s="222" t="s">
        <v>450</v>
      </c>
      <c r="F242" s="223" t="s">
        <v>451</v>
      </c>
      <c r="G242" s="224" t="s">
        <v>246</v>
      </c>
      <c r="H242" s="225">
        <v>1</v>
      </c>
      <c r="I242" s="226"/>
      <c r="J242" s="227">
        <f>ROUND(I242*H242,2)</f>
        <v>0</v>
      </c>
      <c r="K242" s="223" t="s">
        <v>152</v>
      </c>
      <c r="L242" s="228"/>
      <c r="M242" s="229" t="s">
        <v>1</v>
      </c>
      <c r="N242" s="230" t="s">
        <v>41</v>
      </c>
      <c r="O242" s="58"/>
      <c r="P242" s="183">
        <f>O242*H242</f>
        <v>0</v>
      </c>
      <c r="Q242" s="183">
        <v>1.6999999999999999E-3</v>
      </c>
      <c r="R242" s="183">
        <f>Q242*H242</f>
        <v>1.6999999999999999E-3</v>
      </c>
      <c r="S242" s="183">
        <v>0</v>
      </c>
      <c r="T242" s="184">
        <f>S242*H242</f>
        <v>0</v>
      </c>
      <c r="AR242" s="15" t="s">
        <v>179</v>
      </c>
      <c r="AT242" s="15" t="s">
        <v>231</v>
      </c>
      <c r="AU242" s="15" t="s">
        <v>140</v>
      </c>
      <c r="AY242" s="15" t="s">
        <v>133</v>
      </c>
      <c r="BE242" s="185">
        <f>IF(N242="základná",J242,0)</f>
        <v>0</v>
      </c>
      <c r="BF242" s="185">
        <f>IF(N242="znížená",J242,0)</f>
        <v>0</v>
      </c>
      <c r="BG242" s="185">
        <f>IF(N242="zákl. prenesená",J242,0)</f>
        <v>0</v>
      </c>
      <c r="BH242" s="185">
        <f>IF(N242="zníž. prenesená",J242,0)</f>
        <v>0</v>
      </c>
      <c r="BI242" s="185">
        <f>IF(N242="nulová",J242,0)</f>
        <v>0</v>
      </c>
      <c r="BJ242" s="15" t="s">
        <v>140</v>
      </c>
      <c r="BK242" s="185">
        <f>ROUND(I242*H242,2)</f>
        <v>0</v>
      </c>
      <c r="BL242" s="15" t="s">
        <v>139</v>
      </c>
      <c r="BM242" s="15" t="s">
        <v>452</v>
      </c>
    </row>
    <row r="243" spans="2:65" s="1" customFormat="1" ht="14.4" customHeight="1">
      <c r="B243" s="32"/>
      <c r="C243" s="174" t="s">
        <v>453</v>
      </c>
      <c r="D243" s="174" t="s">
        <v>135</v>
      </c>
      <c r="E243" s="175" t="s">
        <v>454</v>
      </c>
      <c r="F243" s="176" t="s">
        <v>455</v>
      </c>
      <c r="G243" s="177" t="s">
        <v>84</v>
      </c>
      <c r="H243" s="178">
        <v>510</v>
      </c>
      <c r="I243" s="179"/>
      <c r="J243" s="180">
        <f>ROUND(I243*H243,2)</f>
        <v>0</v>
      </c>
      <c r="K243" s="176" t="s">
        <v>1</v>
      </c>
      <c r="L243" s="36"/>
      <c r="M243" s="181" t="s">
        <v>1</v>
      </c>
      <c r="N243" s="182" t="s">
        <v>41</v>
      </c>
      <c r="O243" s="58"/>
      <c r="P243" s="183">
        <f>O243*H243</f>
        <v>0</v>
      </c>
      <c r="Q243" s="183">
        <v>0.16453000000000001</v>
      </c>
      <c r="R243" s="183">
        <f>Q243*H243</f>
        <v>83.910300000000007</v>
      </c>
      <c r="S243" s="183">
        <v>0</v>
      </c>
      <c r="T243" s="184">
        <f>S243*H243</f>
        <v>0</v>
      </c>
      <c r="AR243" s="15" t="s">
        <v>139</v>
      </c>
      <c r="AT243" s="15" t="s">
        <v>135</v>
      </c>
      <c r="AU243" s="15" t="s">
        <v>140</v>
      </c>
      <c r="AY243" s="15" t="s">
        <v>133</v>
      </c>
      <c r="BE243" s="185">
        <f>IF(N243="základná",J243,0)</f>
        <v>0</v>
      </c>
      <c r="BF243" s="185">
        <f>IF(N243="znížená",J243,0)</f>
        <v>0</v>
      </c>
      <c r="BG243" s="185">
        <f>IF(N243="zákl. prenesená",J243,0)</f>
        <v>0</v>
      </c>
      <c r="BH243" s="185">
        <f>IF(N243="zníž. prenesená",J243,0)</f>
        <v>0</v>
      </c>
      <c r="BI243" s="185">
        <f>IF(N243="nulová",J243,0)</f>
        <v>0</v>
      </c>
      <c r="BJ243" s="15" t="s">
        <v>140</v>
      </c>
      <c r="BK243" s="185">
        <f>ROUND(I243*H243,2)</f>
        <v>0</v>
      </c>
      <c r="BL243" s="15" t="s">
        <v>139</v>
      </c>
      <c r="BM243" s="15" t="s">
        <v>456</v>
      </c>
    </row>
    <row r="244" spans="2:65" s="11" customFormat="1">
      <c r="B244" s="186"/>
      <c r="C244" s="187"/>
      <c r="D244" s="188" t="s">
        <v>142</v>
      </c>
      <c r="E244" s="189" t="s">
        <v>1</v>
      </c>
      <c r="F244" s="190" t="s">
        <v>92</v>
      </c>
      <c r="G244" s="187"/>
      <c r="H244" s="191">
        <v>510</v>
      </c>
      <c r="I244" s="192"/>
      <c r="J244" s="187"/>
      <c r="K244" s="187"/>
      <c r="L244" s="193"/>
      <c r="M244" s="194"/>
      <c r="N244" s="195"/>
      <c r="O244" s="195"/>
      <c r="P244" s="195"/>
      <c r="Q244" s="195"/>
      <c r="R244" s="195"/>
      <c r="S244" s="195"/>
      <c r="T244" s="196"/>
      <c r="AT244" s="197" t="s">
        <v>142</v>
      </c>
      <c r="AU244" s="197" t="s">
        <v>140</v>
      </c>
      <c r="AV244" s="11" t="s">
        <v>140</v>
      </c>
      <c r="AW244" s="11" t="s">
        <v>31</v>
      </c>
      <c r="AX244" s="11" t="s">
        <v>77</v>
      </c>
      <c r="AY244" s="197" t="s">
        <v>133</v>
      </c>
    </row>
    <row r="245" spans="2:65" s="1" customFormat="1" ht="14.4" customHeight="1">
      <c r="B245" s="32"/>
      <c r="C245" s="221" t="s">
        <v>457</v>
      </c>
      <c r="D245" s="221" t="s">
        <v>231</v>
      </c>
      <c r="E245" s="222" t="s">
        <v>458</v>
      </c>
      <c r="F245" s="223" t="s">
        <v>459</v>
      </c>
      <c r="G245" s="224" t="s">
        <v>246</v>
      </c>
      <c r="H245" s="225">
        <v>510</v>
      </c>
      <c r="I245" s="226"/>
      <c r="J245" s="227">
        <f>ROUND(I245*H245,2)</f>
        <v>0</v>
      </c>
      <c r="K245" s="223" t="s">
        <v>1</v>
      </c>
      <c r="L245" s="228"/>
      <c r="M245" s="229" t="s">
        <v>1</v>
      </c>
      <c r="N245" s="230" t="s">
        <v>41</v>
      </c>
      <c r="O245" s="58"/>
      <c r="P245" s="183">
        <f>O245*H245</f>
        <v>0</v>
      </c>
      <c r="Q245" s="183">
        <v>9.7000000000000003E-2</v>
      </c>
      <c r="R245" s="183">
        <f>Q245*H245</f>
        <v>49.47</v>
      </c>
      <c r="S245" s="183">
        <v>0</v>
      </c>
      <c r="T245" s="184">
        <f>S245*H245</f>
        <v>0</v>
      </c>
      <c r="AR245" s="15" t="s">
        <v>179</v>
      </c>
      <c r="AT245" s="15" t="s">
        <v>231</v>
      </c>
      <c r="AU245" s="15" t="s">
        <v>140</v>
      </c>
      <c r="AY245" s="15" t="s">
        <v>133</v>
      </c>
      <c r="BE245" s="185">
        <f>IF(N245="základná",J245,0)</f>
        <v>0</v>
      </c>
      <c r="BF245" s="185">
        <f>IF(N245="znížená",J245,0)</f>
        <v>0</v>
      </c>
      <c r="BG245" s="185">
        <f>IF(N245="zákl. prenesená",J245,0)</f>
        <v>0</v>
      </c>
      <c r="BH245" s="185">
        <f>IF(N245="zníž. prenesená",J245,0)</f>
        <v>0</v>
      </c>
      <c r="BI245" s="185">
        <f>IF(N245="nulová",J245,0)</f>
        <v>0</v>
      </c>
      <c r="BJ245" s="15" t="s">
        <v>140</v>
      </c>
      <c r="BK245" s="185">
        <f>ROUND(I245*H245,2)</f>
        <v>0</v>
      </c>
      <c r="BL245" s="15" t="s">
        <v>139</v>
      </c>
      <c r="BM245" s="15" t="s">
        <v>460</v>
      </c>
    </row>
    <row r="246" spans="2:65" s="1" customFormat="1" ht="14.4" customHeight="1">
      <c r="B246" s="32"/>
      <c r="C246" s="174" t="s">
        <v>461</v>
      </c>
      <c r="D246" s="174" t="s">
        <v>135</v>
      </c>
      <c r="E246" s="175" t="s">
        <v>462</v>
      </c>
      <c r="F246" s="176" t="s">
        <v>463</v>
      </c>
      <c r="G246" s="177" t="s">
        <v>156</v>
      </c>
      <c r="H246" s="178">
        <v>20.32</v>
      </c>
      <c r="I246" s="179"/>
      <c r="J246" s="180">
        <f>ROUND(I246*H246,2)</f>
        <v>0</v>
      </c>
      <c r="K246" s="176" t="s">
        <v>1</v>
      </c>
      <c r="L246" s="36"/>
      <c r="M246" s="181" t="s">
        <v>1</v>
      </c>
      <c r="N246" s="182" t="s">
        <v>41</v>
      </c>
      <c r="O246" s="58"/>
      <c r="P246" s="183">
        <f>O246*H246</f>
        <v>0</v>
      </c>
      <c r="Q246" s="183">
        <v>2.2010900000000002</v>
      </c>
      <c r="R246" s="183">
        <f>Q246*H246</f>
        <v>44.726148800000004</v>
      </c>
      <c r="S246" s="183">
        <v>0</v>
      </c>
      <c r="T246" s="184">
        <f>S246*H246</f>
        <v>0</v>
      </c>
      <c r="AR246" s="15" t="s">
        <v>139</v>
      </c>
      <c r="AT246" s="15" t="s">
        <v>135</v>
      </c>
      <c r="AU246" s="15" t="s">
        <v>140</v>
      </c>
      <c r="AY246" s="15" t="s">
        <v>133</v>
      </c>
      <c r="BE246" s="185">
        <f>IF(N246="základná",J246,0)</f>
        <v>0</v>
      </c>
      <c r="BF246" s="185">
        <f>IF(N246="znížená",J246,0)</f>
        <v>0</v>
      </c>
      <c r="BG246" s="185">
        <f>IF(N246="zákl. prenesená",J246,0)</f>
        <v>0</v>
      </c>
      <c r="BH246" s="185">
        <f>IF(N246="zníž. prenesená",J246,0)</f>
        <v>0</v>
      </c>
      <c r="BI246" s="185">
        <f>IF(N246="nulová",J246,0)</f>
        <v>0</v>
      </c>
      <c r="BJ246" s="15" t="s">
        <v>140</v>
      </c>
      <c r="BK246" s="185">
        <f>ROUND(I246*H246,2)</f>
        <v>0</v>
      </c>
      <c r="BL246" s="15" t="s">
        <v>139</v>
      </c>
      <c r="BM246" s="15" t="s">
        <v>464</v>
      </c>
    </row>
    <row r="247" spans="2:65" s="1" customFormat="1" ht="19.2">
      <c r="B247" s="32"/>
      <c r="C247" s="33"/>
      <c r="D247" s="188" t="s">
        <v>147</v>
      </c>
      <c r="E247" s="33"/>
      <c r="F247" s="198" t="s">
        <v>465</v>
      </c>
      <c r="G247" s="33"/>
      <c r="H247" s="33"/>
      <c r="I247" s="102"/>
      <c r="J247" s="33"/>
      <c r="K247" s="33"/>
      <c r="L247" s="36"/>
      <c r="M247" s="199"/>
      <c r="N247" s="58"/>
      <c r="O247" s="58"/>
      <c r="P247" s="58"/>
      <c r="Q247" s="58"/>
      <c r="R247" s="58"/>
      <c r="S247" s="58"/>
      <c r="T247" s="59"/>
      <c r="AT247" s="15" t="s">
        <v>147</v>
      </c>
      <c r="AU247" s="15" t="s">
        <v>140</v>
      </c>
    </row>
    <row r="248" spans="2:65" s="12" customFormat="1">
      <c r="B248" s="200"/>
      <c r="C248" s="201"/>
      <c r="D248" s="188" t="s">
        <v>142</v>
      </c>
      <c r="E248" s="202" t="s">
        <v>1</v>
      </c>
      <c r="F248" s="203" t="s">
        <v>466</v>
      </c>
      <c r="G248" s="201"/>
      <c r="H248" s="202" t="s">
        <v>1</v>
      </c>
      <c r="I248" s="204"/>
      <c r="J248" s="201"/>
      <c r="K248" s="201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142</v>
      </c>
      <c r="AU248" s="209" t="s">
        <v>140</v>
      </c>
      <c r="AV248" s="12" t="s">
        <v>77</v>
      </c>
      <c r="AW248" s="12" t="s">
        <v>31</v>
      </c>
      <c r="AX248" s="12" t="s">
        <v>69</v>
      </c>
      <c r="AY248" s="209" t="s">
        <v>133</v>
      </c>
    </row>
    <row r="249" spans="2:65" s="11" customFormat="1">
      <c r="B249" s="186"/>
      <c r="C249" s="187"/>
      <c r="D249" s="188" t="s">
        <v>142</v>
      </c>
      <c r="E249" s="189" t="s">
        <v>1</v>
      </c>
      <c r="F249" s="190" t="s">
        <v>467</v>
      </c>
      <c r="G249" s="187"/>
      <c r="H249" s="191">
        <v>15.3</v>
      </c>
      <c r="I249" s="192"/>
      <c r="J249" s="187"/>
      <c r="K249" s="187"/>
      <c r="L249" s="193"/>
      <c r="M249" s="194"/>
      <c r="N249" s="195"/>
      <c r="O249" s="195"/>
      <c r="P249" s="195"/>
      <c r="Q249" s="195"/>
      <c r="R249" s="195"/>
      <c r="S249" s="195"/>
      <c r="T249" s="196"/>
      <c r="AT249" s="197" t="s">
        <v>142</v>
      </c>
      <c r="AU249" s="197" t="s">
        <v>140</v>
      </c>
      <c r="AV249" s="11" t="s">
        <v>140</v>
      </c>
      <c r="AW249" s="11" t="s">
        <v>31</v>
      </c>
      <c r="AX249" s="11" t="s">
        <v>69</v>
      </c>
      <c r="AY249" s="197" t="s">
        <v>133</v>
      </c>
    </row>
    <row r="250" spans="2:65" s="12" customFormat="1">
      <c r="B250" s="200"/>
      <c r="C250" s="201"/>
      <c r="D250" s="188" t="s">
        <v>142</v>
      </c>
      <c r="E250" s="202" t="s">
        <v>1</v>
      </c>
      <c r="F250" s="203" t="s">
        <v>468</v>
      </c>
      <c r="G250" s="201"/>
      <c r="H250" s="202" t="s">
        <v>1</v>
      </c>
      <c r="I250" s="204"/>
      <c r="J250" s="201"/>
      <c r="K250" s="201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142</v>
      </c>
      <c r="AU250" s="209" t="s">
        <v>140</v>
      </c>
      <c r="AV250" s="12" t="s">
        <v>77</v>
      </c>
      <c r="AW250" s="12" t="s">
        <v>31</v>
      </c>
      <c r="AX250" s="12" t="s">
        <v>69</v>
      </c>
      <c r="AY250" s="209" t="s">
        <v>133</v>
      </c>
    </row>
    <row r="251" spans="2:65" s="11" customFormat="1">
      <c r="B251" s="186"/>
      <c r="C251" s="187"/>
      <c r="D251" s="188" t="s">
        <v>142</v>
      </c>
      <c r="E251" s="189" t="s">
        <v>1</v>
      </c>
      <c r="F251" s="190" t="s">
        <v>469</v>
      </c>
      <c r="G251" s="187"/>
      <c r="H251" s="191">
        <v>1.5</v>
      </c>
      <c r="I251" s="192"/>
      <c r="J251" s="187"/>
      <c r="K251" s="187"/>
      <c r="L251" s="193"/>
      <c r="M251" s="194"/>
      <c r="N251" s="195"/>
      <c r="O251" s="195"/>
      <c r="P251" s="195"/>
      <c r="Q251" s="195"/>
      <c r="R251" s="195"/>
      <c r="S251" s="195"/>
      <c r="T251" s="196"/>
      <c r="AT251" s="197" t="s">
        <v>142</v>
      </c>
      <c r="AU251" s="197" t="s">
        <v>140</v>
      </c>
      <c r="AV251" s="11" t="s">
        <v>140</v>
      </c>
      <c r="AW251" s="11" t="s">
        <v>31</v>
      </c>
      <c r="AX251" s="11" t="s">
        <v>69</v>
      </c>
      <c r="AY251" s="197" t="s">
        <v>133</v>
      </c>
    </row>
    <row r="252" spans="2:65" s="12" customFormat="1">
      <c r="B252" s="200"/>
      <c r="C252" s="201"/>
      <c r="D252" s="188" t="s">
        <v>142</v>
      </c>
      <c r="E252" s="202" t="s">
        <v>1</v>
      </c>
      <c r="F252" s="203" t="s">
        <v>470</v>
      </c>
      <c r="G252" s="201"/>
      <c r="H252" s="202" t="s">
        <v>1</v>
      </c>
      <c r="I252" s="204"/>
      <c r="J252" s="201"/>
      <c r="K252" s="201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142</v>
      </c>
      <c r="AU252" s="209" t="s">
        <v>140</v>
      </c>
      <c r="AV252" s="12" t="s">
        <v>77</v>
      </c>
      <c r="AW252" s="12" t="s">
        <v>31</v>
      </c>
      <c r="AX252" s="12" t="s">
        <v>69</v>
      </c>
      <c r="AY252" s="209" t="s">
        <v>133</v>
      </c>
    </row>
    <row r="253" spans="2:65" s="11" customFormat="1">
      <c r="B253" s="186"/>
      <c r="C253" s="187"/>
      <c r="D253" s="188" t="s">
        <v>142</v>
      </c>
      <c r="E253" s="189" t="s">
        <v>1</v>
      </c>
      <c r="F253" s="190" t="s">
        <v>471</v>
      </c>
      <c r="G253" s="187"/>
      <c r="H253" s="191">
        <v>3.52</v>
      </c>
      <c r="I253" s="192"/>
      <c r="J253" s="187"/>
      <c r="K253" s="187"/>
      <c r="L253" s="193"/>
      <c r="M253" s="194"/>
      <c r="N253" s="195"/>
      <c r="O253" s="195"/>
      <c r="P253" s="195"/>
      <c r="Q253" s="195"/>
      <c r="R253" s="195"/>
      <c r="S253" s="195"/>
      <c r="T253" s="196"/>
      <c r="AT253" s="197" t="s">
        <v>142</v>
      </c>
      <c r="AU253" s="197" t="s">
        <v>140</v>
      </c>
      <c r="AV253" s="11" t="s">
        <v>140</v>
      </c>
      <c r="AW253" s="11" t="s">
        <v>31</v>
      </c>
      <c r="AX253" s="11" t="s">
        <v>69</v>
      </c>
      <c r="AY253" s="197" t="s">
        <v>133</v>
      </c>
    </row>
    <row r="254" spans="2:65" s="13" customFormat="1">
      <c r="B254" s="210"/>
      <c r="C254" s="211"/>
      <c r="D254" s="188" t="s">
        <v>142</v>
      </c>
      <c r="E254" s="212" t="s">
        <v>1</v>
      </c>
      <c r="F254" s="213" t="s">
        <v>174</v>
      </c>
      <c r="G254" s="211"/>
      <c r="H254" s="214">
        <v>20.32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142</v>
      </c>
      <c r="AU254" s="220" t="s">
        <v>140</v>
      </c>
      <c r="AV254" s="13" t="s">
        <v>139</v>
      </c>
      <c r="AW254" s="13" t="s">
        <v>31</v>
      </c>
      <c r="AX254" s="13" t="s">
        <v>77</v>
      </c>
      <c r="AY254" s="220" t="s">
        <v>133</v>
      </c>
    </row>
    <row r="255" spans="2:65" s="1" customFormat="1" ht="20.399999999999999" customHeight="1">
      <c r="B255" s="32"/>
      <c r="C255" s="174" t="s">
        <v>472</v>
      </c>
      <c r="D255" s="174" t="s">
        <v>135</v>
      </c>
      <c r="E255" s="175" t="s">
        <v>473</v>
      </c>
      <c r="F255" s="176" t="s">
        <v>474</v>
      </c>
      <c r="G255" s="177" t="s">
        <v>246</v>
      </c>
      <c r="H255" s="178">
        <v>2</v>
      </c>
      <c r="I255" s="179"/>
      <c r="J255" s="180">
        <f>ROUND(I255*H255,2)</f>
        <v>0</v>
      </c>
      <c r="K255" s="176" t="s">
        <v>138</v>
      </c>
      <c r="L255" s="36"/>
      <c r="M255" s="181" t="s">
        <v>1</v>
      </c>
      <c r="N255" s="182" t="s">
        <v>41</v>
      </c>
      <c r="O255" s="58"/>
      <c r="P255" s="183">
        <f>O255*H255</f>
        <v>0</v>
      </c>
      <c r="Q255" s="183">
        <v>9.1847200000000004</v>
      </c>
      <c r="R255" s="183">
        <f>Q255*H255</f>
        <v>18.369440000000001</v>
      </c>
      <c r="S255" s="183">
        <v>0</v>
      </c>
      <c r="T255" s="184">
        <f>S255*H255</f>
        <v>0</v>
      </c>
      <c r="AR255" s="15" t="s">
        <v>139</v>
      </c>
      <c r="AT255" s="15" t="s">
        <v>135</v>
      </c>
      <c r="AU255" s="15" t="s">
        <v>140</v>
      </c>
      <c r="AY255" s="15" t="s">
        <v>133</v>
      </c>
      <c r="BE255" s="185">
        <f>IF(N255="základná",J255,0)</f>
        <v>0</v>
      </c>
      <c r="BF255" s="185">
        <f>IF(N255="znížená",J255,0)</f>
        <v>0</v>
      </c>
      <c r="BG255" s="185">
        <f>IF(N255="zákl. prenesená",J255,0)</f>
        <v>0</v>
      </c>
      <c r="BH255" s="185">
        <f>IF(N255="zníž. prenesená",J255,0)</f>
        <v>0</v>
      </c>
      <c r="BI255" s="185">
        <f>IF(N255="nulová",J255,0)</f>
        <v>0</v>
      </c>
      <c r="BJ255" s="15" t="s">
        <v>140</v>
      </c>
      <c r="BK255" s="185">
        <f>ROUND(I255*H255,2)</f>
        <v>0</v>
      </c>
      <c r="BL255" s="15" t="s">
        <v>139</v>
      </c>
      <c r="BM255" s="15" t="s">
        <v>475</v>
      </c>
    </row>
    <row r="256" spans="2:65" s="11" customFormat="1">
      <c r="B256" s="186"/>
      <c r="C256" s="187"/>
      <c r="D256" s="188" t="s">
        <v>142</v>
      </c>
      <c r="E256" s="189" t="s">
        <v>1</v>
      </c>
      <c r="F256" s="190" t="s">
        <v>140</v>
      </c>
      <c r="G256" s="187"/>
      <c r="H256" s="191">
        <v>2</v>
      </c>
      <c r="I256" s="192"/>
      <c r="J256" s="187"/>
      <c r="K256" s="187"/>
      <c r="L256" s="193"/>
      <c r="M256" s="194"/>
      <c r="N256" s="195"/>
      <c r="O256" s="195"/>
      <c r="P256" s="195"/>
      <c r="Q256" s="195"/>
      <c r="R256" s="195"/>
      <c r="S256" s="195"/>
      <c r="T256" s="196"/>
      <c r="AT256" s="197" t="s">
        <v>142</v>
      </c>
      <c r="AU256" s="197" t="s">
        <v>140</v>
      </c>
      <c r="AV256" s="11" t="s">
        <v>140</v>
      </c>
      <c r="AW256" s="11" t="s">
        <v>31</v>
      </c>
      <c r="AX256" s="11" t="s">
        <v>77</v>
      </c>
      <c r="AY256" s="197" t="s">
        <v>133</v>
      </c>
    </row>
    <row r="257" spans="2:65" s="1" customFormat="1" ht="14.4" customHeight="1">
      <c r="B257" s="32"/>
      <c r="C257" s="174" t="s">
        <v>476</v>
      </c>
      <c r="D257" s="174" t="s">
        <v>135</v>
      </c>
      <c r="E257" s="175" t="s">
        <v>477</v>
      </c>
      <c r="F257" s="176" t="s">
        <v>478</v>
      </c>
      <c r="G257" s="177" t="s">
        <v>84</v>
      </c>
      <c r="H257" s="178">
        <v>22</v>
      </c>
      <c r="I257" s="179"/>
      <c r="J257" s="180">
        <f>ROUND(I257*H257,2)</f>
        <v>0</v>
      </c>
      <c r="K257" s="176" t="s">
        <v>1</v>
      </c>
      <c r="L257" s="36"/>
      <c r="M257" s="181" t="s">
        <v>1</v>
      </c>
      <c r="N257" s="182" t="s">
        <v>41</v>
      </c>
      <c r="O257" s="58"/>
      <c r="P257" s="183">
        <f>O257*H257</f>
        <v>0</v>
      </c>
      <c r="Q257" s="183">
        <v>6.3820000000000002E-2</v>
      </c>
      <c r="R257" s="183">
        <f>Q257*H257</f>
        <v>1.40404</v>
      </c>
      <c r="S257" s="183">
        <v>0</v>
      </c>
      <c r="T257" s="184">
        <f>S257*H257</f>
        <v>0</v>
      </c>
      <c r="AR257" s="15" t="s">
        <v>139</v>
      </c>
      <c r="AT257" s="15" t="s">
        <v>135</v>
      </c>
      <c r="AU257" s="15" t="s">
        <v>140</v>
      </c>
      <c r="AY257" s="15" t="s">
        <v>133</v>
      </c>
      <c r="BE257" s="185">
        <f>IF(N257="základná",J257,0)</f>
        <v>0</v>
      </c>
      <c r="BF257" s="185">
        <f>IF(N257="znížená",J257,0)</f>
        <v>0</v>
      </c>
      <c r="BG257" s="185">
        <f>IF(N257="zákl. prenesená",J257,0)</f>
        <v>0</v>
      </c>
      <c r="BH257" s="185">
        <f>IF(N257="zníž. prenesená",J257,0)</f>
        <v>0</v>
      </c>
      <c r="BI257" s="185">
        <f>IF(N257="nulová",J257,0)</f>
        <v>0</v>
      </c>
      <c r="BJ257" s="15" t="s">
        <v>140</v>
      </c>
      <c r="BK257" s="185">
        <f>ROUND(I257*H257,2)</f>
        <v>0</v>
      </c>
      <c r="BL257" s="15" t="s">
        <v>139</v>
      </c>
      <c r="BM257" s="15" t="s">
        <v>479</v>
      </c>
    </row>
    <row r="258" spans="2:65" s="1" customFormat="1" ht="19.2">
      <c r="B258" s="32"/>
      <c r="C258" s="33"/>
      <c r="D258" s="188" t="s">
        <v>147</v>
      </c>
      <c r="E258" s="33"/>
      <c r="F258" s="198" t="s">
        <v>480</v>
      </c>
      <c r="G258" s="33"/>
      <c r="H258" s="33"/>
      <c r="I258" s="102"/>
      <c r="J258" s="33"/>
      <c r="K258" s="33"/>
      <c r="L258" s="36"/>
      <c r="M258" s="199"/>
      <c r="N258" s="58"/>
      <c r="O258" s="58"/>
      <c r="P258" s="58"/>
      <c r="Q258" s="58"/>
      <c r="R258" s="58"/>
      <c r="S258" s="58"/>
      <c r="T258" s="59"/>
      <c r="AT258" s="15" t="s">
        <v>147</v>
      </c>
      <c r="AU258" s="15" t="s">
        <v>140</v>
      </c>
    </row>
    <row r="259" spans="2:65" s="11" customFormat="1">
      <c r="B259" s="186"/>
      <c r="C259" s="187"/>
      <c r="D259" s="188" t="s">
        <v>142</v>
      </c>
      <c r="E259" s="189" t="s">
        <v>1</v>
      </c>
      <c r="F259" s="190" t="s">
        <v>258</v>
      </c>
      <c r="G259" s="187"/>
      <c r="H259" s="191">
        <v>22</v>
      </c>
      <c r="I259" s="192"/>
      <c r="J259" s="187"/>
      <c r="K259" s="187"/>
      <c r="L259" s="193"/>
      <c r="M259" s="194"/>
      <c r="N259" s="195"/>
      <c r="O259" s="195"/>
      <c r="P259" s="195"/>
      <c r="Q259" s="195"/>
      <c r="R259" s="195"/>
      <c r="S259" s="195"/>
      <c r="T259" s="196"/>
      <c r="AT259" s="197" t="s">
        <v>142</v>
      </c>
      <c r="AU259" s="197" t="s">
        <v>140</v>
      </c>
      <c r="AV259" s="11" t="s">
        <v>140</v>
      </c>
      <c r="AW259" s="11" t="s">
        <v>31</v>
      </c>
      <c r="AX259" s="11" t="s">
        <v>77</v>
      </c>
      <c r="AY259" s="197" t="s">
        <v>133</v>
      </c>
    </row>
    <row r="260" spans="2:65" s="1" customFormat="1" ht="14.4" customHeight="1">
      <c r="B260" s="32"/>
      <c r="C260" s="174" t="s">
        <v>481</v>
      </c>
      <c r="D260" s="174" t="s">
        <v>135</v>
      </c>
      <c r="E260" s="175" t="s">
        <v>482</v>
      </c>
      <c r="F260" s="176" t="s">
        <v>483</v>
      </c>
      <c r="G260" s="177" t="s">
        <v>246</v>
      </c>
      <c r="H260" s="178">
        <v>4</v>
      </c>
      <c r="I260" s="179"/>
      <c r="J260" s="180">
        <f>ROUND(I260*H260,2)</f>
        <v>0</v>
      </c>
      <c r="K260" s="176" t="s">
        <v>138</v>
      </c>
      <c r="L260" s="36"/>
      <c r="M260" s="181" t="s">
        <v>1</v>
      </c>
      <c r="N260" s="182" t="s">
        <v>41</v>
      </c>
      <c r="O260" s="58"/>
      <c r="P260" s="183">
        <f>O260*H260</f>
        <v>0</v>
      </c>
      <c r="Q260" s="183">
        <v>1.6167899999999999</v>
      </c>
      <c r="R260" s="183">
        <f>Q260*H260</f>
        <v>6.4671599999999998</v>
      </c>
      <c r="S260" s="183">
        <v>0</v>
      </c>
      <c r="T260" s="184">
        <f>S260*H260</f>
        <v>0</v>
      </c>
      <c r="AR260" s="15" t="s">
        <v>139</v>
      </c>
      <c r="AT260" s="15" t="s">
        <v>135</v>
      </c>
      <c r="AU260" s="15" t="s">
        <v>140</v>
      </c>
      <c r="AY260" s="15" t="s">
        <v>133</v>
      </c>
      <c r="BE260" s="185">
        <f>IF(N260="základná",J260,0)</f>
        <v>0</v>
      </c>
      <c r="BF260" s="185">
        <f>IF(N260="znížená",J260,0)</f>
        <v>0</v>
      </c>
      <c r="BG260" s="185">
        <f>IF(N260="zákl. prenesená",J260,0)</f>
        <v>0</v>
      </c>
      <c r="BH260" s="185">
        <f>IF(N260="zníž. prenesená",J260,0)</f>
        <v>0</v>
      </c>
      <c r="BI260" s="185">
        <f>IF(N260="nulová",J260,0)</f>
        <v>0</v>
      </c>
      <c r="BJ260" s="15" t="s">
        <v>140</v>
      </c>
      <c r="BK260" s="185">
        <f>ROUND(I260*H260,2)</f>
        <v>0</v>
      </c>
      <c r="BL260" s="15" t="s">
        <v>139</v>
      </c>
      <c r="BM260" s="15" t="s">
        <v>484</v>
      </c>
    </row>
    <row r="261" spans="2:65" s="11" customFormat="1">
      <c r="B261" s="186"/>
      <c r="C261" s="187"/>
      <c r="D261" s="188" t="s">
        <v>142</v>
      </c>
      <c r="E261" s="189" t="s">
        <v>1</v>
      </c>
      <c r="F261" s="190" t="s">
        <v>139</v>
      </c>
      <c r="G261" s="187"/>
      <c r="H261" s="191">
        <v>4</v>
      </c>
      <c r="I261" s="192"/>
      <c r="J261" s="187"/>
      <c r="K261" s="187"/>
      <c r="L261" s="193"/>
      <c r="M261" s="194"/>
      <c r="N261" s="195"/>
      <c r="O261" s="195"/>
      <c r="P261" s="195"/>
      <c r="Q261" s="195"/>
      <c r="R261" s="195"/>
      <c r="S261" s="195"/>
      <c r="T261" s="196"/>
      <c r="AT261" s="197" t="s">
        <v>142</v>
      </c>
      <c r="AU261" s="197" t="s">
        <v>140</v>
      </c>
      <c r="AV261" s="11" t="s">
        <v>140</v>
      </c>
      <c r="AW261" s="11" t="s">
        <v>31</v>
      </c>
      <c r="AX261" s="11" t="s">
        <v>77</v>
      </c>
      <c r="AY261" s="197" t="s">
        <v>133</v>
      </c>
    </row>
    <row r="262" spans="2:65" s="1" customFormat="1" ht="14.4" customHeight="1">
      <c r="B262" s="32"/>
      <c r="C262" s="174" t="s">
        <v>485</v>
      </c>
      <c r="D262" s="174" t="s">
        <v>135</v>
      </c>
      <c r="E262" s="175" t="s">
        <v>486</v>
      </c>
      <c r="F262" s="176" t="s">
        <v>487</v>
      </c>
      <c r="G262" s="177" t="s">
        <v>84</v>
      </c>
      <c r="H262" s="178">
        <v>20</v>
      </c>
      <c r="I262" s="179"/>
      <c r="J262" s="180">
        <f>ROUND(I262*H262,2)</f>
        <v>0</v>
      </c>
      <c r="K262" s="176" t="s">
        <v>138</v>
      </c>
      <c r="L262" s="36"/>
      <c r="M262" s="181" t="s">
        <v>1</v>
      </c>
      <c r="N262" s="182" t="s">
        <v>41</v>
      </c>
      <c r="O262" s="58"/>
      <c r="P262" s="183">
        <f>O262*H262</f>
        <v>0</v>
      </c>
      <c r="Q262" s="183">
        <v>0</v>
      </c>
      <c r="R262" s="183">
        <f>Q262*H262</f>
        <v>0</v>
      </c>
      <c r="S262" s="183">
        <v>0.753</v>
      </c>
      <c r="T262" s="184">
        <f>S262*H262</f>
        <v>15.06</v>
      </c>
      <c r="AR262" s="15" t="s">
        <v>139</v>
      </c>
      <c r="AT262" s="15" t="s">
        <v>135</v>
      </c>
      <c r="AU262" s="15" t="s">
        <v>140</v>
      </c>
      <c r="AY262" s="15" t="s">
        <v>133</v>
      </c>
      <c r="BE262" s="185">
        <f>IF(N262="základná",J262,0)</f>
        <v>0</v>
      </c>
      <c r="BF262" s="185">
        <f>IF(N262="znížená",J262,0)</f>
        <v>0</v>
      </c>
      <c r="BG262" s="185">
        <f>IF(N262="zákl. prenesená",J262,0)</f>
        <v>0</v>
      </c>
      <c r="BH262" s="185">
        <f>IF(N262="zníž. prenesená",J262,0)</f>
        <v>0</v>
      </c>
      <c r="BI262" s="185">
        <f>IF(N262="nulová",J262,0)</f>
        <v>0</v>
      </c>
      <c r="BJ262" s="15" t="s">
        <v>140</v>
      </c>
      <c r="BK262" s="185">
        <f>ROUND(I262*H262,2)</f>
        <v>0</v>
      </c>
      <c r="BL262" s="15" t="s">
        <v>139</v>
      </c>
      <c r="BM262" s="15" t="s">
        <v>488</v>
      </c>
    </row>
    <row r="263" spans="2:65" s="11" customFormat="1">
      <c r="B263" s="186"/>
      <c r="C263" s="187"/>
      <c r="D263" s="188" t="s">
        <v>142</v>
      </c>
      <c r="E263" s="189" t="s">
        <v>1</v>
      </c>
      <c r="F263" s="190" t="s">
        <v>489</v>
      </c>
      <c r="G263" s="187"/>
      <c r="H263" s="191">
        <v>20</v>
      </c>
      <c r="I263" s="192"/>
      <c r="J263" s="187"/>
      <c r="K263" s="187"/>
      <c r="L263" s="193"/>
      <c r="M263" s="194"/>
      <c r="N263" s="195"/>
      <c r="O263" s="195"/>
      <c r="P263" s="195"/>
      <c r="Q263" s="195"/>
      <c r="R263" s="195"/>
      <c r="S263" s="195"/>
      <c r="T263" s="196"/>
      <c r="AT263" s="197" t="s">
        <v>142</v>
      </c>
      <c r="AU263" s="197" t="s">
        <v>140</v>
      </c>
      <c r="AV263" s="11" t="s">
        <v>140</v>
      </c>
      <c r="AW263" s="11" t="s">
        <v>31</v>
      </c>
      <c r="AX263" s="11" t="s">
        <v>77</v>
      </c>
      <c r="AY263" s="197" t="s">
        <v>133</v>
      </c>
    </row>
    <row r="264" spans="2:65" s="1" customFormat="1" ht="14.4" customHeight="1">
      <c r="B264" s="32"/>
      <c r="C264" s="174" t="s">
        <v>490</v>
      </c>
      <c r="D264" s="174" t="s">
        <v>135</v>
      </c>
      <c r="E264" s="175" t="s">
        <v>491</v>
      </c>
      <c r="F264" s="176" t="s">
        <v>492</v>
      </c>
      <c r="G264" s="177" t="s">
        <v>246</v>
      </c>
      <c r="H264" s="178">
        <v>8</v>
      </c>
      <c r="I264" s="179"/>
      <c r="J264" s="180">
        <f>ROUND(I264*H264,2)</f>
        <v>0</v>
      </c>
      <c r="K264" s="176" t="s">
        <v>1</v>
      </c>
      <c r="L264" s="36"/>
      <c r="M264" s="181" t="s">
        <v>1</v>
      </c>
      <c r="N264" s="182" t="s">
        <v>41</v>
      </c>
      <c r="O264" s="58"/>
      <c r="P264" s="183">
        <f>O264*H264</f>
        <v>0</v>
      </c>
      <c r="Q264" s="183">
        <v>0</v>
      </c>
      <c r="R264" s="183">
        <f>Q264*H264</f>
        <v>0</v>
      </c>
      <c r="S264" s="183">
        <v>5.0000000000000001E-3</v>
      </c>
      <c r="T264" s="184">
        <f>S264*H264</f>
        <v>0.04</v>
      </c>
      <c r="AR264" s="15" t="s">
        <v>139</v>
      </c>
      <c r="AT264" s="15" t="s">
        <v>135</v>
      </c>
      <c r="AU264" s="15" t="s">
        <v>140</v>
      </c>
      <c r="AY264" s="15" t="s">
        <v>133</v>
      </c>
      <c r="BE264" s="185">
        <f>IF(N264="základná",J264,0)</f>
        <v>0</v>
      </c>
      <c r="BF264" s="185">
        <f>IF(N264="znížená",J264,0)</f>
        <v>0</v>
      </c>
      <c r="BG264" s="185">
        <f>IF(N264="zákl. prenesená",J264,0)</f>
        <v>0</v>
      </c>
      <c r="BH264" s="185">
        <f>IF(N264="zníž. prenesená",J264,0)</f>
        <v>0</v>
      </c>
      <c r="BI264" s="185">
        <f>IF(N264="nulová",J264,0)</f>
        <v>0</v>
      </c>
      <c r="BJ264" s="15" t="s">
        <v>140</v>
      </c>
      <c r="BK264" s="185">
        <f>ROUND(I264*H264,2)</f>
        <v>0</v>
      </c>
      <c r="BL264" s="15" t="s">
        <v>139</v>
      </c>
      <c r="BM264" s="15" t="s">
        <v>493</v>
      </c>
    </row>
    <row r="265" spans="2:65" s="11" customFormat="1">
      <c r="B265" s="186"/>
      <c r="C265" s="187"/>
      <c r="D265" s="188" t="s">
        <v>142</v>
      </c>
      <c r="E265" s="189" t="s">
        <v>1</v>
      </c>
      <c r="F265" s="190" t="s">
        <v>494</v>
      </c>
      <c r="G265" s="187"/>
      <c r="H265" s="191">
        <v>8</v>
      </c>
      <c r="I265" s="192"/>
      <c r="J265" s="187"/>
      <c r="K265" s="187"/>
      <c r="L265" s="193"/>
      <c r="M265" s="194"/>
      <c r="N265" s="195"/>
      <c r="O265" s="195"/>
      <c r="P265" s="195"/>
      <c r="Q265" s="195"/>
      <c r="R265" s="195"/>
      <c r="S265" s="195"/>
      <c r="T265" s="196"/>
      <c r="AT265" s="197" t="s">
        <v>142</v>
      </c>
      <c r="AU265" s="197" t="s">
        <v>140</v>
      </c>
      <c r="AV265" s="11" t="s">
        <v>140</v>
      </c>
      <c r="AW265" s="11" t="s">
        <v>31</v>
      </c>
      <c r="AX265" s="11" t="s">
        <v>77</v>
      </c>
      <c r="AY265" s="197" t="s">
        <v>133</v>
      </c>
    </row>
    <row r="266" spans="2:65" s="1" customFormat="1" ht="14.4" customHeight="1">
      <c r="B266" s="32"/>
      <c r="C266" s="174" t="s">
        <v>495</v>
      </c>
      <c r="D266" s="174" t="s">
        <v>135</v>
      </c>
      <c r="E266" s="175" t="s">
        <v>496</v>
      </c>
      <c r="F266" s="176" t="s">
        <v>497</v>
      </c>
      <c r="G266" s="177" t="s">
        <v>498</v>
      </c>
      <c r="H266" s="178">
        <v>108.848</v>
      </c>
      <c r="I266" s="179"/>
      <c r="J266" s="180">
        <f>ROUND(I266*H266,2)</f>
        <v>0</v>
      </c>
      <c r="K266" s="176" t="s">
        <v>152</v>
      </c>
      <c r="L266" s="36"/>
      <c r="M266" s="181" t="s">
        <v>1</v>
      </c>
      <c r="N266" s="182" t="s">
        <v>41</v>
      </c>
      <c r="O266" s="58"/>
      <c r="P266" s="183">
        <f>O266*H266</f>
        <v>0</v>
      </c>
      <c r="Q266" s="183">
        <v>0</v>
      </c>
      <c r="R266" s="183">
        <f>Q266*H266</f>
        <v>0</v>
      </c>
      <c r="S266" s="183">
        <v>0</v>
      </c>
      <c r="T266" s="184">
        <f>S266*H266</f>
        <v>0</v>
      </c>
      <c r="AR266" s="15" t="s">
        <v>139</v>
      </c>
      <c r="AT266" s="15" t="s">
        <v>135</v>
      </c>
      <c r="AU266" s="15" t="s">
        <v>140</v>
      </c>
      <c r="AY266" s="15" t="s">
        <v>133</v>
      </c>
      <c r="BE266" s="185">
        <f>IF(N266="základná",J266,0)</f>
        <v>0</v>
      </c>
      <c r="BF266" s="185">
        <f>IF(N266="znížená",J266,0)</f>
        <v>0</v>
      </c>
      <c r="BG266" s="185">
        <f>IF(N266="zákl. prenesená",J266,0)</f>
        <v>0</v>
      </c>
      <c r="BH266" s="185">
        <f>IF(N266="zníž. prenesená",J266,0)</f>
        <v>0</v>
      </c>
      <c r="BI266" s="185">
        <f>IF(N266="nulová",J266,0)</f>
        <v>0</v>
      </c>
      <c r="BJ266" s="15" t="s">
        <v>140</v>
      </c>
      <c r="BK266" s="185">
        <f>ROUND(I266*H266,2)</f>
        <v>0</v>
      </c>
      <c r="BL266" s="15" t="s">
        <v>139</v>
      </c>
      <c r="BM266" s="15" t="s">
        <v>499</v>
      </c>
    </row>
    <row r="267" spans="2:65" s="1" customFormat="1" ht="14.4" customHeight="1">
      <c r="B267" s="32"/>
      <c r="C267" s="174" t="s">
        <v>500</v>
      </c>
      <c r="D267" s="174" t="s">
        <v>135</v>
      </c>
      <c r="E267" s="175" t="s">
        <v>501</v>
      </c>
      <c r="F267" s="176" t="s">
        <v>502</v>
      </c>
      <c r="G267" s="177" t="s">
        <v>498</v>
      </c>
      <c r="H267" s="178">
        <v>108.848</v>
      </c>
      <c r="I267" s="179"/>
      <c r="J267" s="180">
        <f>ROUND(I267*H267,2)</f>
        <v>0</v>
      </c>
      <c r="K267" s="176" t="s">
        <v>152</v>
      </c>
      <c r="L267" s="36"/>
      <c r="M267" s="181" t="s">
        <v>1</v>
      </c>
      <c r="N267" s="182" t="s">
        <v>41</v>
      </c>
      <c r="O267" s="58"/>
      <c r="P267" s="183">
        <f>O267*H267</f>
        <v>0</v>
      </c>
      <c r="Q267" s="183">
        <v>0</v>
      </c>
      <c r="R267" s="183">
        <f>Q267*H267</f>
        <v>0</v>
      </c>
      <c r="S267" s="183">
        <v>0</v>
      </c>
      <c r="T267" s="184">
        <f>S267*H267</f>
        <v>0</v>
      </c>
      <c r="AR267" s="15" t="s">
        <v>139</v>
      </c>
      <c r="AT267" s="15" t="s">
        <v>135</v>
      </c>
      <c r="AU267" s="15" t="s">
        <v>140</v>
      </c>
      <c r="AY267" s="15" t="s">
        <v>133</v>
      </c>
      <c r="BE267" s="185">
        <f>IF(N267="základná",J267,0)</f>
        <v>0</v>
      </c>
      <c r="BF267" s="185">
        <f>IF(N267="znížená",J267,0)</f>
        <v>0</v>
      </c>
      <c r="BG267" s="185">
        <f>IF(N267="zákl. prenesená",J267,0)</f>
        <v>0</v>
      </c>
      <c r="BH267" s="185">
        <f>IF(N267="zníž. prenesená",J267,0)</f>
        <v>0</v>
      </c>
      <c r="BI267" s="185">
        <f>IF(N267="nulová",J267,0)</f>
        <v>0</v>
      </c>
      <c r="BJ267" s="15" t="s">
        <v>140</v>
      </c>
      <c r="BK267" s="185">
        <f>ROUND(I267*H267,2)</f>
        <v>0</v>
      </c>
      <c r="BL267" s="15" t="s">
        <v>139</v>
      </c>
      <c r="BM267" s="15" t="s">
        <v>503</v>
      </c>
    </row>
    <row r="268" spans="2:65" s="11" customFormat="1">
      <c r="B268" s="186"/>
      <c r="C268" s="187"/>
      <c r="D268" s="188" t="s">
        <v>142</v>
      </c>
      <c r="E268" s="189" t="s">
        <v>1</v>
      </c>
      <c r="F268" s="190" t="s">
        <v>504</v>
      </c>
      <c r="G268" s="187"/>
      <c r="H268" s="191">
        <v>108.848</v>
      </c>
      <c r="I268" s="192"/>
      <c r="J268" s="187"/>
      <c r="K268" s="187"/>
      <c r="L268" s="193"/>
      <c r="M268" s="194"/>
      <c r="N268" s="195"/>
      <c r="O268" s="195"/>
      <c r="P268" s="195"/>
      <c r="Q268" s="195"/>
      <c r="R268" s="195"/>
      <c r="S268" s="195"/>
      <c r="T268" s="196"/>
      <c r="AT268" s="197" t="s">
        <v>142</v>
      </c>
      <c r="AU268" s="197" t="s">
        <v>140</v>
      </c>
      <c r="AV268" s="11" t="s">
        <v>140</v>
      </c>
      <c r="AW268" s="11" t="s">
        <v>31</v>
      </c>
      <c r="AX268" s="11" t="s">
        <v>77</v>
      </c>
      <c r="AY268" s="197" t="s">
        <v>133</v>
      </c>
    </row>
    <row r="269" spans="2:65" s="1" customFormat="1" ht="14.4" customHeight="1">
      <c r="B269" s="32"/>
      <c r="C269" s="174" t="s">
        <v>505</v>
      </c>
      <c r="D269" s="174" t="s">
        <v>135</v>
      </c>
      <c r="E269" s="175" t="s">
        <v>506</v>
      </c>
      <c r="F269" s="176" t="s">
        <v>507</v>
      </c>
      <c r="G269" s="177" t="s">
        <v>498</v>
      </c>
      <c r="H269" s="178">
        <v>925.78099999999995</v>
      </c>
      <c r="I269" s="179"/>
      <c r="J269" s="180">
        <f>ROUND(I269*H269,2)</f>
        <v>0</v>
      </c>
      <c r="K269" s="176" t="s">
        <v>138</v>
      </c>
      <c r="L269" s="36"/>
      <c r="M269" s="231" t="s">
        <v>1</v>
      </c>
      <c r="N269" s="232" t="s">
        <v>41</v>
      </c>
      <c r="O269" s="233"/>
      <c r="P269" s="234">
        <f>O269*H269</f>
        <v>0</v>
      </c>
      <c r="Q269" s="234">
        <v>0</v>
      </c>
      <c r="R269" s="234">
        <f>Q269*H269</f>
        <v>0</v>
      </c>
      <c r="S269" s="234">
        <v>0</v>
      </c>
      <c r="T269" s="235">
        <f>S269*H269</f>
        <v>0</v>
      </c>
      <c r="AR269" s="15" t="s">
        <v>139</v>
      </c>
      <c r="AT269" s="15" t="s">
        <v>135</v>
      </c>
      <c r="AU269" s="15" t="s">
        <v>140</v>
      </c>
      <c r="AY269" s="15" t="s">
        <v>133</v>
      </c>
      <c r="BE269" s="185">
        <f>IF(N269="základná",J269,0)</f>
        <v>0</v>
      </c>
      <c r="BF269" s="185">
        <f>IF(N269="znížená",J269,0)</f>
        <v>0</v>
      </c>
      <c r="BG269" s="185">
        <f>IF(N269="zákl. prenesená",J269,0)</f>
        <v>0</v>
      </c>
      <c r="BH269" s="185">
        <f>IF(N269="zníž. prenesená",J269,0)</f>
        <v>0</v>
      </c>
      <c r="BI269" s="185">
        <f>IF(N269="nulová",J269,0)</f>
        <v>0</v>
      </c>
      <c r="BJ269" s="15" t="s">
        <v>140</v>
      </c>
      <c r="BK269" s="185">
        <f>ROUND(I269*H269,2)</f>
        <v>0</v>
      </c>
      <c r="BL269" s="15" t="s">
        <v>139</v>
      </c>
      <c r="BM269" s="15" t="s">
        <v>508</v>
      </c>
    </row>
    <row r="270" spans="2:65" s="1" customFormat="1" ht="6.9" customHeight="1">
      <c r="B270" s="44"/>
      <c r="C270" s="45"/>
      <c r="D270" s="45"/>
      <c r="E270" s="45"/>
      <c r="F270" s="45"/>
      <c r="G270" s="45"/>
      <c r="H270" s="45"/>
      <c r="I270" s="124"/>
      <c r="J270" s="45"/>
      <c r="K270" s="45"/>
      <c r="L270" s="36"/>
    </row>
  </sheetData>
  <sheetProtection algorithmName="SHA-512" hashValue="glM3GV6mL6PTmfGed6+gw9UIS6l/JSIv5EdZ2Hy2yPcauC2dbwLbDwYCfCs4nEKb1uMJ9m3t7/zkCbbKMPXcKQ==" saltValue="+et7/6O4IJuU4LB95jm0ybc1AUM20saMBs14lrzzz3yjf36hbJr7i3jz37vsk2ncgsJSyDnrqiiifV1qDY9aGg==" spinCount="100000" sheet="1" objects="1" scenarios="1" formatColumns="0" formatRows="0" autoFilter="0"/>
  <autoFilter ref="C85:K269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3"/>
  <sheetViews>
    <sheetView showGridLines="0" workbookViewId="0">
      <selection activeCell="J12" sqref="J12"/>
    </sheetView>
  </sheetViews>
  <sheetFormatPr defaultRowHeight="10.199999999999999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4.7109375" customWidth="1"/>
    <col min="6" max="6" width="86.42578125" customWidth="1"/>
    <col min="7" max="7" width="7.42578125" customWidth="1"/>
    <col min="8" max="8" width="9.5703125" customWidth="1"/>
    <col min="9" max="9" width="12.140625" style="95" customWidth="1"/>
    <col min="10" max="10" width="20.140625" customWidth="1"/>
    <col min="11" max="11" width="13.28515625" hidden="1" customWidth="1"/>
    <col min="12" max="12" width="8" customWidth="1"/>
    <col min="13" max="13" width="9.28515625" hidden="1" customWidth="1"/>
    <col min="14" max="14" width="9.140625" hidden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  <col min="44" max="65" width="9.140625" hidden="1"/>
  </cols>
  <sheetData>
    <row r="2" spans="2:56" ht="36.9" customHeight="1"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5" t="s">
        <v>81</v>
      </c>
      <c r="AZ2" s="96" t="s">
        <v>509</v>
      </c>
      <c r="BA2" s="96" t="s">
        <v>510</v>
      </c>
      <c r="BB2" s="96" t="s">
        <v>89</v>
      </c>
      <c r="BC2" s="96" t="s">
        <v>511</v>
      </c>
      <c r="BD2" s="96" t="s">
        <v>86</v>
      </c>
    </row>
    <row r="3" spans="2:56" ht="6.9" customHeight="1">
      <c r="B3" s="97"/>
      <c r="C3" s="98"/>
      <c r="D3" s="98"/>
      <c r="E3" s="98"/>
      <c r="F3" s="98"/>
      <c r="G3" s="98"/>
      <c r="H3" s="98"/>
      <c r="I3" s="99"/>
      <c r="J3" s="98"/>
      <c r="K3" s="98"/>
      <c r="L3" s="18"/>
      <c r="AT3" s="15" t="s">
        <v>69</v>
      </c>
      <c r="AZ3" s="96" t="s">
        <v>92</v>
      </c>
      <c r="BA3" s="96" t="s">
        <v>93</v>
      </c>
      <c r="BB3" s="96" t="s">
        <v>84</v>
      </c>
      <c r="BC3" s="96" t="s">
        <v>500</v>
      </c>
      <c r="BD3" s="96" t="s">
        <v>86</v>
      </c>
    </row>
    <row r="4" spans="2:56" ht="24.9" customHeight="1">
      <c r="B4" s="18"/>
      <c r="D4" s="100" t="s">
        <v>91</v>
      </c>
      <c r="L4" s="18"/>
      <c r="M4" s="22" t="s">
        <v>9</v>
      </c>
      <c r="AT4" s="15" t="s">
        <v>4</v>
      </c>
    </row>
    <row r="5" spans="2:56" ht="6.9" customHeight="1">
      <c r="B5" s="18"/>
      <c r="L5" s="18"/>
    </row>
    <row r="6" spans="2:56" ht="12" customHeight="1">
      <c r="B6" s="18"/>
      <c r="D6" s="101" t="s">
        <v>15</v>
      </c>
      <c r="L6" s="18"/>
    </row>
    <row r="7" spans="2:56" ht="14.4" customHeight="1">
      <c r="B7" s="18"/>
      <c r="E7" s="279" t="str">
        <f>'Rekapitulácia stavby'!K6</f>
        <v>Rekonštrukcia krytu a odvodnenia miestnej komunikácie ul. Vysoká v obci Spišský Štvrtok</v>
      </c>
      <c r="F7" s="280"/>
      <c r="G7" s="280"/>
      <c r="H7" s="280"/>
      <c r="L7" s="18"/>
    </row>
    <row r="8" spans="2:56" s="1" customFormat="1" ht="12" customHeight="1">
      <c r="B8" s="36"/>
      <c r="D8" s="101" t="s">
        <v>103</v>
      </c>
      <c r="I8" s="102"/>
      <c r="L8" s="36"/>
    </row>
    <row r="9" spans="2:56" s="1" customFormat="1" ht="36.9" customHeight="1">
      <c r="B9" s="36"/>
      <c r="E9" s="281" t="s">
        <v>512</v>
      </c>
      <c r="F9" s="282"/>
      <c r="G9" s="282"/>
      <c r="H9" s="282"/>
      <c r="I9" s="102"/>
      <c r="L9" s="36"/>
    </row>
    <row r="10" spans="2:56" s="1" customFormat="1">
      <c r="B10" s="36"/>
      <c r="I10" s="102"/>
      <c r="L10" s="36"/>
    </row>
    <row r="11" spans="2:56" s="1" customFormat="1" ht="12" customHeight="1">
      <c r="B11" s="36"/>
      <c r="D11" s="101" t="s">
        <v>17</v>
      </c>
      <c r="F11" s="15" t="s">
        <v>1</v>
      </c>
      <c r="I11" s="103" t="s">
        <v>18</v>
      </c>
      <c r="J11" s="15" t="s">
        <v>1</v>
      </c>
      <c r="L11" s="36"/>
    </row>
    <row r="12" spans="2:56" s="1" customFormat="1" ht="12" customHeight="1">
      <c r="B12" s="36"/>
      <c r="D12" s="101" t="s">
        <v>19</v>
      </c>
      <c r="F12" s="15" t="s">
        <v>20</v>
      </c>
      <c r="I12" s="103" t="s">
        <v>21</v>
      </c>
      <c r="J12" s="104" t="str">
        <f>'Rekapitulácia stavby'!AN8</f>
        <v>01/2021</v>
      </c>
      <c r="L12" s="36"/>
    </row>
    <row r="13" spans="2:56" s="1" customFormat="1" ht="10.8" customHeight="1">
      <c r="B13" s="36"/>
      <c r="I13" s="102"/>
      <c r="L13" s="36"/>
    </row>
    <row r="14" spans="2:56" s="1" customFormat="1" ht="12" customHeight="1">
      <c r="B14" s="36"/>
      <c r="D14" s="101" t="s">
        <v>22</v>
      </c>
      <c r="I14" s="103" t="s">
        <v>23</v>
      </c>
      <c r="J14" s="15" t="s">
        <v>1</v>
      </c>
      <c r="L14" s="36"/>
    </row>
    <row r="15" spans="2:56" s="1" customFormat="1" ht="18" customHeight="1">
      <c r="B15" s="36"/>
      <c r="E15" s="15" t="s">
        <v>24</v>
      </c>
      <c r="I15" s="103" t="s">
        <v>25</v>
      </c>
      <c r="J15" s="15" t="s">
        <v>1</v>
      </c>
      <c r="L15" s="36"/>
    </row>
    <row r="16" spans="2:56" s="1" customFormat="1" ht="6.9" customHeight="1">
      <c r="B16" s="36"/>
      <c r="I16" s="102"/>
      <c r="L16" s="36"/>
    </row>
    <row r="17" spans="2:12" s="1" customFormat="1" ht="12" customHeight="1">
      <c r="B17" s="36"/>
      <c r="D17" s="101" t="s">
        <v>26</v>
      </c>
      <c r="I17" s="103" t="s">
        <v>23</v>
      </c>
      <c r="J17" s="28" t="str">
        <f>'Rekapitulácia stavby'!AN13</f>
        <v>Vyplň údaj</v>
      </c>
      <c r="L17" s="36"/>
    </row>
    <row r="18" spans="2:12" s="1" customFormat="1" ht="18" customHeight="1">
      <c r="B18" s="36"/>
      <c r="E18" s="283" t="str">
        <f>'Rekapitulácia stavby'!E14</f>
        <v>Vyplň údaj</v>
      </c>
      <c r="F18" s="284"/>
      <c r="G18" s="284"/>
      <c r="H18" s="284"/>
      <c r="I18" s="103" t="s">
        <v>25</v>
      </c>
      <c r="J18" s="28" t="str">
        <f>'Rekapitulácia stavby'!AN14</f>
        <v>Vyplň údaj</v>
      </c>
      <c r="L18" s="36"/>
    </row>
    <row r="19" spans="2:12" s="1" customFormat="1" ht="6.9" customHeight="1">
      <c r="B19" s="36"/>
      <c r="I19" s="102"/>
      <c r="L19" s="36"/>
    </row>
    <row r="20" spans="2:12" s="1" customFormat="1" ht="12" customHeight="1">
      <c r="B20" s="36"/>
      <c r="D20" s="101" t="s">
        <v>28</v>
      </c>
      <c r="I20" s="103" t="s">
        <v>23</v>
      </c>
      <c r="J20" s="15" t="s">
        <v>29</v>
      </c>
      <c r="L20" s="36"/>
    </row>
    <row r="21" spans="2:12" s="1" customFormat="1" ht="18" customHeight="1">
      <c r="B21" s="36"/>
      <c r="E21" s="15" t="s">
        <v>30</v>
      </c>
      <c r="I21" s="103" t="s">
        <v>25</v>
      </c>
      <c r="J21" s="15" t="s">
        <v>1</v>
      </c>
      <c r="L21" s="36"/>
    </row>
    <row r="22" spans="2:12" s="1" customFormat="1" ht="6.9" customHeight="1">
      <c r="B22" s="36"/>
      <c r="I22" s="102"/>
      <c r="L22" s="36"/>
    </row>
    <row r="23" spans="2:12" s="1" customFormat="1" ht="12" customHeight="1">
      <c r="B23" s="36"/>
      <c r="D23" s="101" t="s">
        <v>32</v>
      </c>
      <c r="I23" s="103" t="s">
        <v>23</v>
      </c>
      <c r="J23" s="15" t="str">
        <f>IF('Rekapitulácia stavby'!AN19="","",'Rekapitulácia stavby'!AN19)</f>
        <v/>
      </c>
      <c r="L23" s="36"/>
    </row>
    <row r="24" spans="2:12" s="1" customFormat="1" ht="18" customHeight="1">
      <c r="B24" s="36"/>
      <c r="E24" s="15" t="str">
        <f>IF('Rekapitulácia stavby'!E20="","",'Rekapitulácia stavby'!E20)</f>
        <v xml:space="preserve"> </v>
      </c>
      <c r="I24" s="103" t="s">
        <v>25</v>
      </c>
      <c r="J24" s="15" t="str">
        <f>IF('Rekapitulácia stavby'!AN20="","",'Rekapitulácia stavby'!AN20)</f>
        <v/>
      </c>
      <c r="L24" s="36"/>
    </row>
    <row r="25" spans="2:12" s="1" customFormat="1" ht="6.9" customHeight="1">
      <c r="B25" s="36"/>
      <c r="I25" s="102"/>
      <c r="L25" s="36"/>
    </row>
    <row r="26" spans="2:12" s="1" customFormat="1" ht="12" customHeight="1">
      <c r="B26" s="36"/>
      <c r="D26" s="101" t="s">
        <v>34</v>
      </c>
      <c r="I26" s="102"/>
      <c r="L26" s="36"/>
    </row>
    <row r="27" spans="2:12" s="6" customFormat="1" ht="14.4" customHeight="1">
      <c r="B27" s="105"/>
      <c r="E27" s="285" t="s">
        <v>1</v>
      </c>
      <c r="F27" s="285"/>
      <c r="G27" s="285"/>
      <c r="H27" s="285"/>
      <c r="I27" s="106"/>
      <c r="L27" s="105"/>
    </row>
    <row r="28" spans="2:12" s="1" customFormat="1" ht="6.9" customHeight="1">
      <c r="B28" s="36"/>
      <c r="I28" s="102"/>
      <c r="L28" s="36"/>
    </row>
    <row r="29" spans="2:12" s="1" customFormat="1" ht="6.9" customHeight="1">
      <c r="B29" s="36"/>
      <c r="D29" s="54"/>
      <c r="E29" s="54"/>
      <c r="F29" s="54"/>
      <c r="G29" s="54"/>
      <c r="H29" s="54"/>
      <c r="I29" s="107"/>
      <c r="J29" s="54"/>
      <c r="K29" s="54"/>
      <c r="L29" s="36"/>
    </row>
    <row r="30" spans="2:12" s="1" customFormat="1" ht="25.35" customHeight="1">
      <c r="B30" s="36"/>
      <c r="D30" s="108" t="s">
        <v>35</v>
      </c>
      <c r="I30" s="102"/>
      <c r="J30" s="109">
        <f>ROUND(J84, 2)</f>
        <v>0</v>
      </c>
      <c r="L30" s="36"/>
    </row>
    <row r="31" spans="2:12" s="1" customFormat="1" ht="6.9" customHeight="1">
      <c r="B31" s="36"/>
      <c r="D31" s="54"/>
      <c r="E31" s="54"/>
      <c r="F31" s="54"/>
      <c r="G31" s="54"/>
      <c r="H31" s="54"/>
      <c r="I31" s="107"/>
      <c r="J31" s="54"/>
      <c r="K31" s="54"/>
      <c r="L31" s="36"/>
    </row>
    <row r="32" spans="2:12" s="1" customFormat="1" ht="14.4" customHeight="1">
      <c r="B32" s="36"/>
      <c r="F32" s="110" t="s">
        <v>37</v>
      </c>
      <c r="I32" s="111" t="s">
        <v>36</v>
      </c>
      <c r="J32" s="110" t="s">
        <v>38</v>
      </c>
      <c r="L32" s="36"/>
    </row>
    <row r="33" spans="2:12" s="1" customFormat="1" ht="14.4" customHeight="1">
      <c r="B33" s="36"/>
      <c r="D33" s="101" t="s">
        <v>39</v>
      </c>
      <c r="E33" s="101" t="s">
        <v>40</v>
      </c>
      <c r="F33" s="112">
        <f>ROUND((SUM(BE84:BE132)),  2)</f>
        <v>0</v>
      </c>
      <c r="I33" s="113">
        <v>0.2</v>
      </c>
      <c r="J33" s="112">
        <f>ROUND(((SUM(BE84:BE132))*I33),  2)</f>
        <v>0</v>
      </c>
      <c r="L33" s="36"/>
    </row>
    <row r="34" spans="2:12" s="1" customFormat="1" ht="14.4" customHeight="1">
      <c r="B34" s="36"/>
      <c r="E34" s="101" t="s">
        <v>41</v>
      </c>
      <c r="F34" s="112">
        <f>ROUND((SUM(BF84:BF132)),  2)</f>
        <v>0</v>
      </c>
      <c r="I34" s="113">
        <v>0.2</v>
      </c>
      <c r="J34" s="112">
        <f>ROUND(((SUM(BF84:BF132))*I34),  2)</f>
        <v>0</v>
      </c>
      <c r="L34" s="36"/>
    </row>
    <row r="35" spans="2:12" s="1" customFormat="1" ht="14.4" hidden="1" customHeight="1">
      <c r="B35" s="36"/>
      <c r="E35" s="101" t="s">
        <v>42</v>
      </c>
      <c r="F35" s="112">
        <f>ROUND((SUM(BG84:BG132)),  2)</f>
        <v>0</v>
      </c>
      <c r="I35" s="113">
        <v>0.2</v>
      </c>
      <c r="J35" s="112">
        <f>0</f>
        <v>0</v>
      </c>
      <c r="L35" s="36"/>
    </row>
    <row r="36" spans="2:12" s="1" customFormat="1" ht="14.4" hidden="1" customHeight="1">
      <c r="B36" s="36"/>
      <c r="E36" s="101" t="s">
        <v>43</v>
      </c>
      <c r="F36" s="112">
        <f>ROUND((SUM(BH84:BH132)),  2)</f>
        <v>0</v>
      </c>
      <c r="I36" s="113">
        <v>0.2</v>
      </c>
      <c r="J36" s="112">
        <f>0</f>
        <v>0</v>
      </c>
      <c r="L36" s="36"/>
    </row>
    <row r="37" spans="2:12" s="1" customFormat="1" ht="14.4" hidden="1" customHeight="1">
      <c r="B37" s="36"/>
      <c r="E37" s="101" t="s">
        <v>44</v>
      </c>
      <c r="F37" s="112">
        <f>ROUND((SUM(BI84:BI132)),  2)</f>
        <v>0</v>
      </c>
      <c r="I37" s="113">
        <v>0</v>
      </c>
      <c r="J37" s="112">
        <f>0</f>
        <v>0</v>
      </c>
      <c r="L37" s="36"/>
    </row>
    <row r="38" spans="2:12" s="1" customFormat="1" ht="6.9" customHeight="1">
      <c r="B38" s="36"/>
      <c r="I38" s="102"/>
      <c r="L38" s="36"/>
    </row>
    <row r="39" spans="2:12" s="1" customFormat="1" ht="25.35" customHeight="1">
      <c r="B39" s="36"/>
      <c r="C39" s="114"/>
      <c r="D39" s="115" t="s">
        <v>45</v>
      </c>
      <c r="E39" s="116"/>
      <c r="F39" s="116"/>
      <c r="G39" s="117" t="s">
        <v>46</v>
      </c>
      <c r="H39" s="118" t="s">
        <v>47</v>
      </c>
      <c r="I39" s="119"/>
      <c r="J39" s="120">
        <f>SUM(J30:J37)</f>
        <v>0</v>
      </c>
      <c r="K39" s="121"/>
      <c r="L39" s="36"/>
    </row>
    <row r="40" spans="2:12" s="1" customFormat="1" ht="14.4" customHeight="1">
      <c r="B40" s="122"/>
      <c r="C40" s="123"/>
      <c r="D40" s="123"/>
      <c r="E40" s="123"/>
      <c r="F40" s="123"/>
      <c r="G40" s="123"/>
      <c r="H40" s="123"/>
      <c r="I40" s="124"/>
      <c r="J40" s="123"/>
      <c r="K40" s="123"/>
      <c r="L40" s="36"/>
    </row>
    <row r="44" spans="2:12" s="1" customFormat="1" ht="6.9" customHeight="1">
      <c r="B44" s="125"/>
      <c r="C44" s="126"/>
      <c r="D44" s="126"/>
      <c r="E44" s="126"/>
      <c r="F44" s="126"/>
      <c r="G44" s="126"/>
      <c r="H44" s="126"/>
      <c r="I44" s="127"/>
      <c r="J44" s="126"/>
      <c r="K44" s="126"/>
      <c r="L44" s="36"/>
    </row>
    <row r="45" spans="2:12" s="1" customFormat="1" ht="24.9" customHeight="1">
      <c r="B45" s="32"/>
      <c r="C45" s="21" t="s">
        <v>107</v>
      </c>
      <c r="D45" s="33"/>
      <c r="E45" s="33"/>
      <c r="F45" s="33"/>
      <c r="G45" s="33"/>
      <c r="H45" s="33"/>
      <c r="I45" s="102"/>
      <c r="J45" s="33"/>
      <c r="K45" s="33"/>
      <c r="L45" s="36"/>
    </row>
    <row r="46" spans="2:12" s="1" customFormat="1" ht="6.9" customHeight="1">
      <c r="B46" s="32"/>
      <c r="C46" s="33"/>
      <c r="D46" s="33"/>
      <c r="E46" s="33"/>
      <c r="F46" s="33"/>
      <c r="G46" s="33"/>
      <c r="H46" s="33"/>
      <c r="I46" s="102"/>
      <c r="J46" s="33"/>
      <c r="K46" s="33"/>
      <c r="L46" s="36"/>
    </row>
    <row r="47" spans="2:12" s="1" customFormat="1" ht="12" customHeight="1">
      <c r="B47" s="32"/>
      <c r="C47" s="27" t="s">
        <v>15</v>
      </c>
      <c r="D47" s="33"/>
      <c r="E47" s="33"/>
      <c r="F47" s="33"/>
      <c r="G47" s="33"/>
      <c r="H47" s="33"/>
      <c r="I47" s="102"/>
      <c r="J47" s="33"/>
      <c r="K47" s="33"/>
      <c r="L47" s="36"/>
    </row>
    <row r="48" spans="2:12" s="1" customFormat="1" ht="14.4" customHeight="1">
      <c r="B48" s="32"/>
      <c r="C48" s="33"/>
      <c r="D48" s="33"/>
      <c r="E48" s="277" t="str">
        <f>E7</f>
        <v>Rekonštrukcia krytu a odvodnenia miestnej komunikácie ul. Vysoká v obci Spišský Štvrtok</v>
      </c>
      <c r="F48" s="278"/>
      <c r="G48" s="278"/>
      <c r="H48" s="278"/>
      <c r="I48" s="102"/>
      <c r="J48" s="33"/>
      <c r="K48" s="33"/>
      <c r="L48" s="36"/>
    </row>
    <row r="49" spans="2:47" s="1" customFormat="1" ht="12" customHeight="1">
      <c r="B49" s="32"/>
      <c r="C49" s="27" t="s">
        <v>103</v>
      </c>
      <c r="D49" s="33"/>
      <c r="E49" s="33"/>
      <c r="F49" s="33"/>
      <c r="G49" s="33"/>
      <c r="H49" s="33"/>
      <c r="I49" s="102"/>
      <c r="J49" s="33"/>
      <c r="K49" s="33"/>
      <c r="L49" s="36"/>
    </row>
    <row r="50" spans="2:47" s="1" customFormat="1" ht="14.4" customHeight="1">
      <c r="B50" s="32"/>
      <c r="C50" s="33"/>
      <c r="D50" s="33"/>
      <c r="E50" s="262" t="str">
        <f>E9</f>
        <v>vyst - časť Komunikácie - výstavba</v>
      </c>
      <c r="F50" s="261"/>
      <c r="G50" s="261"/>
      <c r="H50" s="261"/>
      <c r="I50" s="102"/>
      <c r="J50" s="33"/>
      <c r="K50" s="33"/>
      <c r="L50" s="36"/>
    </row>
    <row r="51" spans="2:47" s="1" customFormat="1" ht="6.9" customHeight="1">
      <c r="B51" s="32"/>
      <c r="C51" s="33"/>
      <c r="D51" s="33"/>
      <c r="E51" s="33"/>
      <c r="F51" s="33"/>
      <c r="G51" s="33"/>
      <c r="H51" s="33"/>
      <c r="I51" s="102"/>
      <c r="J51" s="33"/>
      <c r="K51" s="33"/>
      <c r="L51" s="36"/>
    </row>
    <row r="52" spans="2:47" s="1" customFormat="1" ht="12" customHeight="1">
      <c r="B52" s="32"/>
      <c r="C52" s="27" t="s">
        <v>19</v>
      </c>
      <c r="D52" s="33"/>
      <c r="E52" s="33"/>
      <c r="F52" s="25" t="str">
        <f>F12</f>
        <v>Spišský Štvrtok</v>
      </c>
      <c r="G52" s="33"/>
      <c r="H52" s="33"/>
      <c r="I52" s="103" t="s">
        <v>21</v>
      </c>
      <c r="J52" s="53" t="str">
        <f>IF(J12="","",J12)</f>
        <v>01/2021</v>
      </c>
      <c r="K52" s="33"/>
      <c r="L52" s="36"/>
    </row>
    <row r="53" spans="2:47" s="1" customFormat="1" ht="6.9" customHeight="1">
      <c r="B53" s="32"/>
      <c r="C53" s="33"/>
      <c r="D53" s="33"/>
      <c r="E53" s="33"/>
      <c r="F53" s="33"/>
      <c r="G53" s="33"/>
      <c r="H53" s="33"/>
      <c r="I53" s="102"/>
      <c r="J53" s="33"/>
      <c r="K53" s="33"/>
      <c r="L53" s="36"/>
    </row>
    <row r="54" spans="2:47" s="1" customFormat="1" ht="12.6" customHeight="1">
      <c r="B54" s="32"/>
      <c r="C54" s="27" t="s">
        <v>22</v>
      </c>
      <c r="D54" s="33"/>
      <c r="E54" s="33"/>
      <c r="F54" s="25" t="str">
        <f>E15</f>
        <v>obec Spišský Štvrtok</v>
      </c>
      <c r="G54" s="33"/>
      <c r="H54" s="33"/>
      <c r="I54" s="103" t="s">
        <v>28</v>
      </c>
      <c r="J54" s="30" t="str">
        <f>E21</f>
        <v>Ing. Dunajská</v>
      </c>
      <c r="K54" s="33"/>
      <c r="L54" s="36"/>
    </row>
    <row r="55" spans="2:47" s="1" customFormat="1" ht="12.6" customHeight="1">
      <c r="B55" s="32"/>
      <c r="C55" s="27" t="s">
        <v>26</v>
      </c>
      <c r="D55" s="33"/>
      <c r="E55" s="33"/>
      <c r="F55" s="25" t="str">
        <f>IF(E18="","",E18)</f>
        <v>Vyplň údaj</v>
      </c>
      <c r="G55" s="33"/>
      <c r="H55" s="33"/>
      <c r="I55" s="103" t="s">
        <v>32</v>
      </c>
      <c r="J55" s="30" t="str">
        <f>E24</f>
        <v xml:space="preserve"> </v>
      </c>
      <c r="K55" s="33"/>
      <c r="L55" s="36"/>
    </row>
    <row r="56" spans="2:47" s="1" customFormat="1" ht="10.35" customHeight="1">
      <c r="B56" s="32"/>
      <c r="C56" s="33"/>
      <c r="D56" s="33"/>
      <c r="E56" s="33"/>
      <c r="F56" s="33"/>
      <c r="G56" s="33"/>
      <c r="H56" s="33"/>
      <c r="I56" s="102"/>
      <c r="J56" s="33"/>
      <c r="K56" s="33"/>
      <c r="L56" s="36"/>
    </row>
    <row r="57" spans="2:47" s="1" customFormat="1" ht="29.25" customHeight="1">
      <c r="B57" s="32"/>
      <c r="C57" s="128" t="s">
        <v>108</v>
      </c>
      <c r="D57" s="129"/>
      <c r="E57" s="129"/>
      <c r="F57" s="129"/>
      <c r="G57" s="129"/>
      <c r="H57" s="129"/>
      <c r="I57" s="130"/>
      <c r="J57" s="131" t="s">
        <v>109</v>
      </c>
      <c r="K57" s="129"/>
      <c r="L57" s="36"/>
    </row>
    <row r="58" spans="2:47" s="1" customFormat="1" ht="10.35" customHeight="1">
      <c r="B58" s="32"/>
      <c r="C58" s="33"/>
      <c r="D58" s="33"/>
      <c r="E58" s="33"/>
      <c r="F58" s="33"/>
      <c r="G58" s="33"/>
      <c r="H58" s="33"/>
      <c r="I58" s="102"/>
      <c r="J58" s="33"/>
      <c r="K58" s="33"/>
      <c r="L58" s="36"/>
    </row>
    <row r="59" spans="2:47" s="1" customFormat="1" ht="22.8" customHeight="1">
      <c r="B59" s="32"/>
      <c r="C59" s="132" t="s">
        <v>110</v>
      </c>
      <c r="D59" s="33"/>
      <c r="E59" s="33"/>
      <c r="F59" s="33"/>
      <c r="G59" s="33"/>
      <c r="H59" s="33"/>
      <c r="I59" s="102"/>
      <c r="J59" s="71">
        <f>J84</f>
        <v>0</v>
      </c>
      <c r="K59" s="33"/>
      <c r="L59" s="36"/>
      <c r="AU59" s="15" t="s">
        <v>111</v>
      </c>
    </row>
    <row r="60" spans="2:47" s="7" customFormat="1" ht="24.9" customHeight="1">
      <c r="B60" s="133"/>
      <c r="C60" s="134"/>
      <c r="D60" s="135" t="s">
        <v>112</v>
      </c>
      <c r="E60" s="136"/>
      <c r="F60" s="136"/>
      <c r="G60" s="136"/>
      <c r="H60" s="136"/>
      <c r="I60" s="137"/>
      <c r="J60" s="138">
        <f>J85</f>
        <v>0</v>
      </c>
      <c r="K60" s="134"/>
      <c r="L60" s="139"/>
    </row>
    <row r="61" spans="2:47" s="8" customFormat="1" ht="19.95" customHeight="1">
      <c r="B61" s="140"/>
      <c r="C61" s="141"/>
      <c r="D61" s="142" t="s">
        <v>113</v>
      </c>
      <c r="E61" s="143"/>
      <c r="F61" s="143"/>
      <c r="G61" s="143"/>
      <c r="H61" s="143"/>
      <c r="I61" s="144"/>
      <c r="J61" s="145">
        <f>J86</f>
        <v>0</v>
      </c>
      <c r="K61" s="141"/>
      <c r="L61" s="146"/>
    </row>
    <row r="62" spans="2:47" s="8" customFormat="1" ht="19.95" customHeight="1">
      <c r="B62" s="140"/>
      <c r="C62" s="141"/>
      <c r="D62" s="142" t="s">
        <v>115</v>
      </c>
      <c r="E62" s="143"/>
      <c r="F62" s="143"/>
      <c r="G62" s="143"/>
      <c r="H62" s="143"/>
      <c r="I62" s="144"/>
      <c r="J62" s="145">
        <f>J100</f>
        <v>0</v>
      </c>
      <c r="K62" s="141"/>
      <c r="L62" s="146"/>
    </row>
    <row r="63" spans="2:47" s="8" customFormat="1" ht="19.95" customHeight="1">
      <c r="B63" s="140"/>
      <c r="C63" s="141"/>
      <c r="D63" s="142" t="s">
        <v>116</v>
      </c>
      <c r="E63" s="143"/>
      <c r="F63" s="143"/>
      <c r="G63" s="143"/>
      <c r="H63" s="143"/>
      <c r="I63" s="144"/>
      <c r="J63" s="145">
        <f>J104</f>
        <v>0</v>
      </c>
      <c r="K63" s="141"/>
      <c r="L63" s="146"/>
    </row>
    <row r="64" spans="2:47" s="8" customFormat="1" ht="19.95" customHeight="1">
      <c r="B64" s="140"/>
      <c r="C64" s="141"/>
      <c r="D64" s="142" t="s">
        <v>118</v>
      </c>
      <c r="E64" s="143"/>
      <c r="F64" s="143"/>
      <c r="G64" s="143"/>
      <c r="H64" s="143"/>
      <c r="I64" s="144"/>
      <c r="J64" s="145">
        <f>J123</f>
        <v>0</v>
      </c>
      <c r="K64" s="141"/>
      <c r="L64" s="146"/>
    </row>
    <row r="65" spans="2:12" s="1" customFormat="1" ht="21.75" customHeight="1">
      <c r="B65" s="32"/>
      <c r="C65" s="33"/>
      <c r="D65" s="33"/>
      <c r="E65" s="33"/>
      <c r="F65" s="33"/>
      <c r="G65" s="33"/>
      <c r="H65" s="33"/>
      <c r="I65" s="102"/>
      <c r="J65" s="33"/>
      <c r="K65" s="33"/>
      <c r="L65" s="36"/>
    </row>
    <row r="66" spans="2:12" s="1" customFormat="1" ht="6.9" customHeight="1">
      <c r="B66" s="44"/>
      <c r="C66" s="45"/>
      <c r="D66" s="45"/>
      <c r="E66" s="45"/>
      <c r="F66" s="45"/>
      <c r="G66" s="45"/>
      <c r="H66" s="45"/>
      <c r="I66" s="124"/>
      <c r="J66" s="45"/>
      <c r="K66" s="45"/>
      <c r="L66" s="36"/>
    </row>
    <row r="70" spans="2:12" s="1" customFormat="1" ht="6.9" customHeight="1">
      <c r="B70" s="46"/>
      <c r="C70" s="47"/>
      <c r="D70" s="47"/>
      <c r="E70" s="47"/>
      <c r="F70" s="47"/>
      <c r="G70" s="47"/>
      <c r="H70" s="47"/>
      <c r="I70" s="127"/>
      <c r="J70" s="47"/>
      <c r="K70" s="47"/>
      <c r="L70" s="36"/>
    </row>
    <row r="71" spans="2:12" s="1" customFormat="1" ht="24.9" customHeight="1">
      <c r="B71" s="32"/>
      <c r="C71" s="21" t="s">
        <v>119</v>
      </c>
      <c r="D71" s="33"/>
      <c r="E71" s="33"/>
      <c r="F71" s="33"/>
      <c r="G71" s="33"/>
      <c r="H71" s="33"/>
      <c r="I71" s="102"/>
      <c r="J71" s="33"/>
      <c r="K71" s="33"/>
      <c r="L71" s="36"/>
    </row>
    <row r="72" spans="2:12" s="1" customFormat="1" ht="6.9" customHeight="1">
      <c r="B72" s="32"/>
      <c r="C72" s="33"/>
      <c r="D72" s="33"/>
      <c r="E72" s="33"/>
      <c r="F72" s="33"/>
      <c r="G72" s="33"/>
      <c r="H72" s="33"/>
      <c r="I72" s="102"/>
      <c r="J72" s="33"/>
      <c r="K72" s="33"/>
      <c r="L72" s="36"/>
    </row>
    <row r="73" spans="2:12" s="1" customFormat="1" ht="12" customHeight="1">
      <c r="B73" s="32"/>
      <c r="C73" s="27" t="s">
        <v>15</v>
      </c>
      <c r="D73" s="33"/>
      <c r="E73" s="33"/>
      <c r="F73" s="33"/>
      <c r="G73" s="33"/>
      <c r="H73" s="33"/>
      <c r="I73" s="102"/>
      <c r="J73" s="33"/>
      <c r="K73" s="33"/>
      <c r="L73" s="36"/>
    </row>
    <row r="74" spans="2:12" s="1" customFormat="1" ht="14.4" customHeight="1">
      <c r="B74" s="32"/>
      <c r="C74" s="33"/>
      <c r="D74" s="33"/>
      <c r="E74" s="277" t="str">
        <f>E7</f>
        <v>Rekonštrukcia krytu a odvodnenia miestnej komunikácie ul. Vysoká v obci Spišský Štvrtok</v>
      </c>
      <c r="F74" s="278"/>
      <c r="G74" s="278"/>
      <c r="H74" s="278"/>
      <c r="I74" s="102"/>
      <c r="J74" s="33"/>
      <c r="K74" s="33"/>
      <c r="L74" s="36"/>
    </row>
    <row r="75" spans="2:12" s="1" customFormat="1" ht="12" customHeight="1">
      <c r="B75" s="32"/>
      <c r="C75" s="27" t="s">
        <v>103</v>
      </c>
      <c r="D75" s="33"/>
      <c r="E75" s="33"/>
      <c r="F75" s="33"/>
      <c r="G75" s="33"/>
      <c r="H75" s="33"/>
      <c r="I75" s="102"/>
      <c r="J75" s="33"/>
      <c r="K75" s="33"/>
      <c r="L75" s="36"/>
    </row>
    <row r="76" spans="2:12" s="1" customFormat="1" ht="14.4" customHeight="1">
      <c r="B76" s="32"/>
      <c r="C76" s="33"/>
      <c r="D76" s="33"/>
      <c r="E76" s="262" t="str">
        <f>E9</f>
        <v>vyst - časť Komunikácie - výstavba</v>
      </c>
      <c r="F76" s="261"/>
      <c r="G76" s="261"/>
      <c r="H76" s="261"/>
      <c r="I76" s="102"/>
      <c r="J76" s="33"/>
      <c r="K76" s="33"/>
      <c r="L76" s="36"/>
    </row>
    <row r="77" spans="2:12" s="1" customFormat="1" ht="6.9" customHeight="1">
      <c r="B77" s="32"/>
      <c r="C77" s="33"/>
      <c r="D77" s="33"/>
      <c r="E77" s="33"/>
      <c r="F77" s="33"/>
      <c r="G77" s="33"/>
      <c r="H77" s="33"/>
      <c r="I77" s="102"/>
      <c r="J77" s="33"/>
      <c r="K77" s="33"/>
      <c r="L77" s="36"/>
    </row>
    <row r="78" spans="2:12" s="1" customFormat="1" ht="12" customHeight="1">
      <c r="B78" s="32"/>
      <c r="C78" s="27" t="s">
        <v>19</v>
      </c>
      <c r="D78" s="33"/>
      <c r="E78" s="33"/>
      <c r="F78" s="25" t="str">
        <f>F12</f>
        <v>Spišský Štvrtok</v>
      </c>
      <c r="G78" s="33"/>
      <c r="H78" s="33"/>
      <c r="I78" s="103" t="s">
        <v>21</v>
      </c>
      <c r="J78" s="53" t="str">
        <f>IF(J12="","",J12)</f>
        <v>01/2021</v>
      </c>
      <c r="K78" s="33"/>
      <c r="L78" s="36"/>
    </row>
    <row r="79" spans="2:12" s="1" customFormat="1" ht="6.9" customHeight="1">
      <c r="B79" s="32"/>
      <c r="C79" s="33"/>
      <c r="D79" s="33"/>
      <c r="E79" s="33"/>
      <c r="F79" s="33"/>
      <c r="G79" s="33"/>
      <c r="H79" s="33"/>
      <c r="I79" s="102"/>
      <c r="J79" s="33"/>
      <c r="K79" s="33"/>
      <c r="L79" s="36"/>
    </row>
    <row r="80" spans="2:12" s="1" customFormat="1" ht="12.6" customHeight="1">
      <c r="B80" s="32"/>
      <c r="C80" s="27" t="s">
        <v>22</v>
      </c>
      <c r="D80" s="33"/>
      <c r="E80" s="33"/>
      <c r="F80" s="25" t="str">
        <f>E15</f>
        <v>obec Spišský Štvrtok</v>
      </c>
      <c r="G80" s="33"/>
      <c r="H80" s="33"/>
      <c r="I80" s="103" t="s">
        <v>28</v>
      </c>
      <c r="J80" s="30" t="str">
        <f>E21</f>
        <v>Ing. Dunajská</v>
      </c>
      <c r="K80" s="33"/>
      <c r="L80" s="36"/>
    </row>
    <row r="81" spans="2:65" s="1" customFormat="1" ht="12.6" customHeight="1">
      <c r="B81" s="32"/>
      <c r="C81" s="27" t="s">
        <v>26</v>
      </c>
      <c r="D81" s="33"/>
      <c r="E81" s="33"/>
      <c r="F81" s="25" t="str">
        <f>IF(E18="","",E18)</f>
        <v>Vyplň údaj</v>
      </c>
      <c r="G81" s="33"/>
      <c r="H81" s="33"/>
      <c r="I81" s="103" t="s">
        <v>32</v>
      </c>
      <c r="J81" s="30" t="str">
        <f>E24</f>
        <v xml:space="preserve"> </v>
      </c>
      <c r="K81" s="33"/>
      <c r="L81" s="36"/>
    </row>
    <row r="82" spans="2:65" s="1" customFormat="1" ht="10.35" customHeight="1">
      <c r="B82" s="32"/>
      <c r="C82" s="33"/>
      <c r="D82" s="33"/>
      <c r="E82" s="33"/>
      <c r="F82" s="33"/>
      <c r="G82" s="33"/>
      <c r="H82" s="33"/>
      <c r="I82" s="102"/>
      <c r="J82" s="33"/>
      <c r="K82" s="33"/>
      <c r="L82" s="36"/>
    </row>
    <row r="83" spans="2:65" s="9" customFormat="1" ht="29.25" customHeight="1">
      <c r="B83" s="147"/>
      <c r="C83" s="148" t="s">
        <v>120</v>
      </c>
      <c r="D83" s="149" t="s">
        <v>54</v>
      </c>
      <c r="E83" s="149" t="s">
        <v>50</v>
      </c>
      <c r="F83" s="149" t="s">
        <v>51</v>
      </c>
      <c r="G83" s="149" t="s">
        <v>121</v>
      </c>
      <c r="H83" s="149" t="s">
        <v>122</v>
      </c>
      <c r="I83" s="150" t="s">
        <v>123</v>
      </c>
      <c r="J83" s="151" t="s">
        <v>109</v>
      </c>
      <c r="K83" s="152" t="s">
        <v>124</v>
      </c>
      <c r="L83" s="153"/>
      <c r="M83" s="62" t="s">
        <v>1</v>
      </c>
      <c r="N83" s="63" t="s">
        <v>39</v>
      </c>
      <c r="O83" s="63" t="s">
        <v>125</v>
      </c>
      <c r="P83" s="63" t="s">
        <v>126</v>
      </c>
      <c r="Q83" s="63" t="s">
        <v>127</v>
      </c>
      <c r="R83" s="63" t="s">
        <v>128</v>
      </c>
      <c r="S83" s="63" t="s">
        <v>129</v>
      </c>
      <c r="T83" s="64" t="s">
        <v>130</v>
      </c>
    </row>
    <row r="84" spans="2:65" s="1" customFormat="1" ht="22.8" customHeight="1">
      <c r="B84" s="32"/>
      <c r="C84" s="69" t="s">
        <v>110</v>
      </c>
      <c r="D84" s="33"/>
      <c r="E84" s="33"/>
      <c r="F84" s="33"/>
      <c r="G84" s="33"/>
      <c r="H84" s="33"/>
      <c r="I84" s="102"/>
      <c r="J84" s="154">
        <f>BK84</f>
        <v>0</v>
      </c>
      <c r="K84" s="33"/>
      <c r="L84" s="36"/>
      <c r="M84" s="65"/>
      <c r="N84" s="66"/>
      <c r="O84" s="66"/>
      <c r="P84" s="155">
        <f>P85</f>
        <v>0</v>
      </c>
      <c r="Q84" s="66"/>
      <c r="R84" s="155">
        <f>R85</f>
        <v>180.19438810000003</v>
      </c>
      <c r="S84" s="66"/>
      <c r="T84" s="156">
        <f>T85</f>
        <v>0</v>
      </c>
      <c r="AT84" s="15" t="s">
        <v>68</v>
      </c>
      <c r="AU84" s="15" t="s">
        <v>111</v>
      </c>
      <c r="BK84" s="157">
        <f>BK85</f>
        <v>0</v>
      </c>
    </row>
    <row r="85" spans="2:65" s="10" customFormat="1" ht="25.95" customHeight="1">
      <c r="B85" s="158"/>
      <c r="C85" s="159"/>
      <c r="D85" s="160" t="s">
        <v>68</v>
      </c>
      <c r="E85" s="161" t="s">
        <v>131</v>
      </c>
      <c r="F85" s="161" t="s">
        <v>132</v>
      </c>
      <c r="G85" s="159"/>
      <c r="H85" s="159"/>
      <c r="I85" s="162"/>
      <c r="J85" s="163">
        <f>BK85</f>
        <v>0</v>
      </c>
      <c r="K85" s="159"/>
      <c r="L85" s="164"/>
      <c r="M85" s="165"/>
      <c r="N85" s="166"/>
      <c r="O85" s="166"/>
      <c r="P85" s="167">
        <f>P86+P100+P104+P123</f>
        <v>0</v>
      </c>
      <c r="Q85" s="166"/>
      <c r="R85" s="167">
        <f>R86+R100+R104+R123</f>
        <v>180.19438810000003</v>
      </c>
      <c r="S85" s="166"/>
      <c r="T85" s="168">
        <f>T86+T100+T104+T123</f>
        <v>0</v>
      </c>
      <c r="AR85" s="169" t="s">
        <v>77</v>
      </c>
      <c r="AT85" s="170" t="s">
        <v>68</v>
      </c>
      <c r="AU85" s="170" t="s">
        <v>69</v>
      </c>
      <c r="AY85" s="169" t="s">
        <v>133</v>
      </c>
      <c r="BK85" s="171">
        <f>BK86+BK100+BK104+BK123</f>
        <v>0</v>
      </c>
    </row>
    <row r="86" spans="2:65" s="10" customFormat="1" ht="22.8" customHeight="1">
      <c r="B86" s="158"/>
      <c r="C86" s="159"/>
      <c r="D86" s="160" t="s">
        <v>68</v>
      </c>
      <c r="E86" s="172" t="s">
        <v>77</v>
      </c>
      <c r="F86" s="172" t="s">
        <v>134</v>
      </c>
      <c r="G86" s="159"/>
      <c r="H86" s="159"/>
      <c r="I86" s="162"/>
      <c r="J86" s="173">
        <f>BK86</f>
        <v>0</v>
      </c>
      <c r="K86" s="159"/>
      <c r="L86" s="164"/>
      <c r="M86" s="165"/>
      <c r="N86" s="166"/>
      <c r="O86" s="166"/>
      <c r="P86" s="167">
        <f>SUM(P87:P99)</f>
        <v>0</v>
      </c>
      <c r="Q86" s="166"/>
      <c r="R86" s="167">
        <f>SUM(R87:R99)</f>
        <v>0</v>
      </c>
      <c r="S86" s="166"/>
      <c r="T86" s="168">
        <f>SUM(T87:T99)</f>
        <v>0</v>
      </c>
      <c r="AR86" s="169" t="s">
        <v>77</v>
      </c>
      <c r="AT86" s="170" t="s">
        <v>68</v>
      </c>
      <c r="AU86" s="170" t="s">
        <v>77</v>
      </c>
      <c r="AY86" s="169" t="s">
        <v>133</v>
      </c>
      <c r="BK86" s="171">
        <f>SUM(BK87:BK99)</f>
        <v>0</v>
      </c>
    </row>
    <row r="87" spans="2:65" s="1" customFormat="1" ht="14.4" customHeight="1">
      <c r="B87" s="32"/>
      <c r="C87" s="174" t="s">
        <v>77</v>
      </c>
      <c r="D87" s="174" t="s">
        <v>135</v>
      </c>
      <c r="E87" s="175" t="s">
        <v>154</v>
      </c>
      <c r="F87" s="176" t="s">
        <v>155</v>
      </c>
      <c r="G87" s="177" t="s">
        <v>156</v>
      </c>
      <c r="H87" s="178">
        <v>65.8</v>
      </c>
      <c r="I87" s="179"/>
      <c r="J87" s="180">
        <f>ROUND(I87*H87,2)</f>
        <v>0</v>
      </c>
      <c r="K87" s="176" t="s">
        <v>1</v>
      </c>
      <c r="L87" s="36"/>
      <c r="M87" s="181" t="s">
        <v>1</v>
      </c>
      <c r="N87" s="182" t="s">
        <v>41</v>
      </c>
      <c r="O87" s="58"/>
      <c r="P87" s="183">
        <f>O87*H87</f>
        <v>0</v>
      </c>
      <c r="Q87" s="183">
        <v>0</v>
      </c>
      <c r="R87" s="183">
        <f>Q87*H87</f>
        <v>0</v>
      </c>
      <c r="S87" s="183">
        <v>0</v>
      </c>
      <c r="T87" s="184">
        <f>S87*H87</f>
        <v>0</v>
      </c>
      <c r="AR87" s="15" t="s">
        <v>139</v>
      </c>
      <c r="AT87" s="15" t="s">
        <v>135</v>
      </c>
      <c r="AU87" s="15" t="s">
        <v>140</v>
      </c>
      <c r="AY87" s="15" t="s">
        <v>133</v>
      </c>
      <c r="BE87" s="185">
        <f>IF(N87="základná",J87,0)</f>
        <v>0</v>
      </c>
      <c r="BF87" s="185">
        <f>IF(N87="znížená",J87,0)</f>
        <v>0</v>
      </c>
      <c r="BG87" s="185">
        <f>IF(N87="zákl. prenesená",J87,0)</f>
        <v>0</v>
      </c>
      <c r="BH87" s="185">
        <f>IF(N87="zníž. prenesená",J87,0)</f>
        <v>0</v>
      </c>
      <c r="BI87" s="185">
        <f>IF(N87="nulová",J87,0)</f>
        <v>0</v>
      </c>
      <c r="BJ87" s="15" t="s">
        <v>140</v>
      </c>
      <c r="BK87" s="185">
        <f>ROUND(I87*H87,2)</f>
        <v>0</v>
      </c>
      <c r="BL87" s="15" t="s">
        <v>139</v>
      </c>
      <c r="BM87" s="15" t="s">
        <v>157</v>
      </c>
    </row>
    <row r="88" spans="2:65" s="11" customFormat="1">
      <c r="B88" s="186"/>
      <c r="C88" s="187"/>
      <c r="D88" s="188" t="s">
        <v>142</v>
      </c>
      <c r="E88" s="189" t="s">
        <v>1</v>
      </c>
      <c r="F88" s="190" t="s">
        <v>513</v>
      </c>
      <c r="G88" s="187"/>
      <c r="H88" s="191">
        <v>65.8</v>
      </c>
      <c r="I88" s="192"/>
      <c r="J88" s="187"/>
      <c r="K88" s="187"/>
      <c r="L88" s="193"/>
      <c r="M88" s="194"/>
      <c r="N88" s="195"/>
      <c r="O88" s="195"/>
      <c r="P88" s="195"/>
      <c r="Q88" s="195"/>
      <c r="R88" s="195"/>
      <c r="S88" s="195"/>
      <c r="T88" s="196"/>
      <c r="AT88" s="197" t="s">
        <v>142</v>
      </c>
      <c r="AU88" s="197" t="s">
        <v>140</v>
      </c>
      <c r="AV88" s="11" t="s">
        <v>140</v>
      </c>
      <c r="AW88" s="11" t="s">
        <v>31</v>
      </c>
      <c r="AX88" s="11" t="s">
        <v>77</v>
      </c>
      <c r="AY88" s="197" t="s">
        <v>133</v>
      </c>
    </row>
    <row r="89" spans="2:65" s="1" customFormat="1" ht="14.4" customHeight="1">
      <c r="B89" s="32"/>
      <c r="C89" s="174" t="s">
        <v>140</v>
      </c>
      <c r="D89" s="174" t="s">
        <v>135</v>
      </c>
      <c r="E89" s="175" t="s">
        <v>160</v>
      </c>
      <c r="F89" s="176" t="s">
        <v>161</v>
      </c>
      <c r="G89" s="177" t="s">
        <v>156</v>
      </c>
      <c r="H89" s="178">
        <v>65.8</v>
      </c>
      <c r="I89" s="179"/>
      <c r="J89" s="180">
        <f>ROUND(I89*H89,2)</f>
        <v>0</v>
      </c>
      <c r="K89" s="176" t="s">
        <v>1</v>
      </c>
      <c r="L89" s="36"/>
      <c r="M89" s="181" t="s">
        <v>1</v>
      </c>
      <c r="N89" s="182" t="s">
        <v>41</v>
      </c>
      <c r="O89" s="58"/>
      <c r="P89" s="183">
        <f>O89*H89</f>
        <v>0</v>
      </c>
      <c r="Q89" s="183">
        <v>0</v>
      </c>
      <c r="R89" s="183">
        <f>Q89*H89</f>
        <v>0</v>
      </c>
      <c r="S89" s="183">
        <v>0</v>
      </c>
      <c r="T89" s="184">
        <f>S89*H89</f>
        <v>0</v>
      </c>
      <c r="AR89" s="15" t="s">
        <v>139</v>
      </c>
      <c r="AT89" s="15" t="s">
        <v>135</v>
      </c>
      <c r="AU89" s="15" t="s">
        <v>140</v>
      </c>
      <c r="AY89" s="15" t="s">
        <v>133</v>
      </c>
      <c r="BE89" s="185">
        <f>IF(N89="základná",J89,0)</f>
        <v>0</v>
      </c>
      <c r="BF89" s="185">
        <f>IF(N89="znížená",J89,0)</f>
        <v>0</v>
      </c>
      <c r="BG89" s="185">
        <f>IF(N89="zákl. prenesená",J89,0)</f>
        <v>0</v>
      </c>
      <c r="BH89" s="185">
        <f>IF(N89="zníž. prenesená",J89,0)</f>
        <v>0</v>
      </c>
      <c r="BI89" s="185">
        <f>IF(N89="nulová",J89,0)</f>
        <v>0</v>
      </c>
      <c r="BJ89" s="15" t="s">
        <v>140</v>
      </c>
      <c r="BK89" s="185">
        <f>ROUND(I89*H89,2)</f>
        <v>0</v>
      </c>
      <c r="BL89" s="15" t="s">
        <v>139</v>
      </c>
      <c r="BM89" s="15" t="s">
        <v>162</v>
      </c>
    </row>
    <row r="90" spans="2:65" s="11" customFormat="1">
      <c r="B90" s="186"/>
      <c r="C90" s="187"/>
      <c r="D90" s="188" t="s">
        <v>142</v>
      </c>
      <c r="E90" s="189" t="s">
        <v>1</v>
      </c>
      <c r="F90" s="190" t="s">
        <v>513</v>
      </c>
      <c r="G90" s="187"/>
      <c r="H90" s="191">
        <v>65.8</v>
      </c>
      <c r="I90" s="192"/>
      <c r="J90" s="187"/>
      <c r="K90" s="187"/>
      <c r="L90" s="193"/>
      <c r="M90" s="194"/>
      <c r="N90" s="195"/>
      <c r="O90" s="195"/>
      <c r="P90" s="195"/>
      <c r="Q90" s="195"/>
      <c r="R90" s="195"/>
      <c r="S90" s="195"/>
      <c r="T90" s="196"/>
      <c r="AT90" s="197" t="s">
        <v>142</v>
      </c>
      <c r="AU90" s="197" t="s">
        <v>140</v>
      </c>
      <c r="AV90" s="11" t="s">
        <v>140</v>
      </c>
      <c r="AW90" s="11" t="s">
        <v>31</v>
      </c>
      <c r="AX90" s="11" t="s">
        <v>77</v>
      </c>
      <c r="AY90" s="197" t="s">
        <v>133</v>
      </c>
    </row>
    <row r="91" spans="2:65" s="1" customFormat="1" ht="14.4" customHeight="1">
      <c r="B91" s="32"/>
      <c r="C91" s="174" t="s">
        <v>86</v>
      </c>
      <c r="D91" s="174" t="s">
        <v>135</v>
      </c>
      <c r="E91" s="175" t="s">
        <v>180</v>
      </c>
      <c r="F91" s="176" t="s">
        <v>181</v>
      </c>
      <c r="G91" s="177" t="s">
        <v>156</v>
      </c>
      <c r="H91" s="178">
        <v>4.38</v>
      </c>
      <c r="I91" s="179"/>
      <c r="J91" s="180">
        <f>ROUND(I91*H91,2)</f>
        <v>0</v>
      </c>
      <c r="K91" s="176" t="s">
        <v>1</v>
      </c>
      <c r="L91" s="36"/>
      <c r="M91" s="181" t="s">
        <v>1</v>
      </c>
      <c r="N91" s="182" t="s">
        <v>41</v>
      </c>
      <c r="O91" s="58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AR91" s="15" t="s">
        <v>139</v>
      </c>
      <c r="AT91" s="15" t="s">
        <v>135</v>
      </c>
      <c r="AU91" s="15" t="s">
        <v>140</v>
      </c>
      <c r="AY91" s="15" t="s">
        <v>133</v>
      </c>
      <c r="BE91" s="185">
        <f>IF(N91="základná",J91,0)</f>
        <v>0</v>
      </c>
      <c r="BF91" s="185">
        <f>IF(N91="znížená",J91,0)</f>
        <v>0</v>
      </c>
      <c r="BG91" s="185">
        <f>IF(N91="zákl. prenesená",J91,0)</f>
        <v>0</v>
      </c>
      <c r="BH91" s="185">
        <f>IF(N91="zníž. prenesená",J91,0)</f>
        <v>0</v>
      </c>
      <c r="BI91" s="185">
        <f>IF(N91="nulová",J91,0)</f>
        <v>0</v>
      </c>
      <c r="BJ91" s="15" t="s">
        <v>140</v>
      </c>
      <c r="BK91" s="185">
        <f>ROUND(I91*H91,2)</f>
        <v>0</v>
      </c>
      <c r="BL91" s="15" t="s">
        <v>139</v>
      </c>
      <c r="BM91" s="15" t="s">
        <v>182</v>
      </c>
    </row>
    <row r="92" spans="2:65" s="1" customFormat="1" ht="19.2">
      <c r="B92" s="32"/>
      <c r="C92" s="33"/>
      <c r="D92" s="188" t="s">
        <v>147</v>
      </c>
      <c r="E92" s="33"/>
      <c r="F92" s="198" t="s">
        <v>183</v>
      </c>
      <c r="G92" s="33"/>
      <c r="H92" s="33"/>
      <c r="I92" s="102"/>
      <c r="J92" s="33"/>
      <c r="K92" s="33"/>
      <c r="L92" s="36"/>
      <c r="M92" s="199"/>
      <c r="N92" s="58"/>
      <c r="O92" s="58"/>
      <c r="P92" s="58"/>
      <c r="Q92" s="58"/>
      <c r="R92" s="58"/>
      <c r="S92" s="58"/>
      <c r="T92" s="59"/>
      <c r="AT92" s="15" t="s">
        <v>147</v>
      </c>
      <c r="AU92" s="15" t="s">
        <v>140</v>
      </c>
    </row>
    <row r="93" spans="2:65" s="11" customFormat="1">
      <c r="B93" s="186"/>
      <c r="C93" s="187"/>
      <c r="D93" s="188" t="s">
        <v>142</v>
      </c>
      <c r="E93" s="189" t="s">
        <v>1</v>
      </c>
      <c r="F93" s="190" t="s">
        <v>514</v>
      </c>
      <c r="G93" s="187"/>
      <c r="H93" s="191">
        <v>4.38</v>
      </c>
      <c r="I93" s="192"/>
      <c r="J93" s="187"/>
      <c r="K93" s="187"/>
      <c r="L93" s="193"/>
      <c r="M93" s="194"/>
      <c r="N93" s="195"/>
      <c r="O93" s="195"/>
      <c r="P93" s="195"/>
      <c r="Q93" s="195"/>
      <c r="R93" s="195"/>
      <c r="S93" s="195"/>
      <c r="T93" s="196"/>
      <c r="AT93" s="197" t="s">
        <v>142</v>
      </c>
      <c r="AU93" s="197" t="s">
        <v>140</v>
      </c>
      <c r="AV93" s="11" t="s">
        <v>140</v>
      </c>
      <c r="AW93" s="11" t="s">
        <v>31</v>
      </c>
      <c r="AX93" s="11" t="s">
        <v>77</v>
      </c>
      <c r="AY93" s="197" t="s">
        <v>133</v>
      </c>
    </row>
    <row r="94" spans="2:65" s="1" customFormat="1" ht="14.4" customHeight="1">
      <c r="B94" s="32"/>
      <c r="C94" s="174" t="s">
        <v>139</v>
      </c>
      <c r="D94" s="174" t="s">
        <v>135</v>
      </c>
      <c r="E94" s="175" t="s">
        <v>186</v>
      </c>
      <c r="F94" s="176" t="s">
        <v>187</v>
      </c>
      <c r="G94" s="177" t="s">
        <v>156</v>
      </c>
      <c r="H94" s="178">
        <v>4.38</v>
      </c>
      <c r="I94" s="179"/>
      <c r="J94" s="180">
        <f>ROUND(I94*H94,2)</f>
        <v>0</v>
      </c>
      <c r="K94" s="176" t="s">
        <v>1</v>
      </c>
      <c r="L94" s="36"/>
      <c r="M94" s="181" t="s">
        <v>1</v>
      </c>
      <c r="N94" s="182" t="s">
        <v>41</v>
      </c>
      <c r="O94" s="58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AR94" s="15" t="s">
        <v>139</v>
      </c>
      <c r="AT94" s="15" t="s">
        <v>135</v>
      </c>
      <c r="AU94" s="15" t="s">
        <v>140</v>
      </c>
      <c r="AY94" s="15" t="s">
        <v>133</v>
      </c>
      <c r="BE94" s="185">
        <f>IF(N94="základná",J94,0)</f>
        <v>0</v>
      </c>
      <c r="BF94" s="185">
        <f>IF(N94="znížená",J94,0)</f>
        <v>0</v>
      </c>
      <c r="BG94" s="185">
        <f>IF(N94="zákl. prenesená",J94,0)</f>
        <v>0</v>
      </c>
      <c r="BH94" s="185">
        <f>IF(N94="zníž. prenesená",J94,0)</f>
        <v>0</v>
      </c>
      <c r="BI94" s="185">
        <f>IF(N94="nulová",J94,0)</f>
        <v>0</v>
      </c>
      <c r="BJ94" s="15" t="s">
        <v>140</v>
      </c>
      <c r="BK94" s="185">
        <f>ROUND(I94*H94,2)</f>
        <v>0</v>
      </c>
      <c r="BL94" s="15" t="s">
        <v>139</v>
      </c>
      <c r="BM94" s="15" t="s">
        <v>188</v>
      </c>
    </row>
    <row r="95" spans="2:65" s="11" customFormat="1">
      <c r="B95" s="186"/>
      <c r="C95" s="187"/>
      <c r="D95" s="188" t="s">
        <v>142</v>
      </c>
      <c r="E95" s="189" t="s">
        <v>1</v>
      </c>
      <c r="F95" s="190" t="s">
        <v>514</v>
      </c>
      <c r="G95" s="187"/>
      <c r="H95" s="191">
        <v>4.38</v>
      </c>
      <c r="I95" s="192"/>
      <c r="J95" s="187"/>
      <c r="K95" s="187"/>
      <c r="L95" s="193"/>
      <c r="M95" s="194"/>
      <c r="N95" s="195"/>
      <c r="O95" s="195"/>
      <c r="P95" s="195"/>
      <c r="Q95" s="195"/>
      <c r="R95" s="195"/>
      <c r="S95" s="195"/>
      <c r="T95" s="196"/>
      <c r="AT95" s="197" t="s">
        <v>142</v>
      </c>
      <c r="AU95" s="197" t="s">
        <v>140</v>
      </c>
      <c r="AV95" s="11" t="s">
        <v>140</v>
      </c>
      <c r="AW95" s="11" t="s">
        <v>31</v>
      </c>
      <c r="AX95" s="11" t="s">
        <v>77</v>
      </c>
      <c r="AY95" s="197" t="s">
        <v>133</v>
      </c>
    </row>
    <row r="96" spans="2:65" s="1" customFormat="1" ht="20.399999999999999" customHeight="1">
      <c r="B96" s="32"/>
      <c r="C96" s="174" t="s">
        <v>159</v>
      </c>
      <c r="D96" s="174" t="s">
        <v>135</v>
      </c>
      <c r="E96" s="175" t="s">
        <v>515</v>
      </c>
      <c r="F96" s="176" t="s">
        <v>516</v>
      </c>
      <c r="G96" s="177" t="s">
        <v>156</v>
      </c>
      <c r="H96" s="178">
        <v>70.180000000000007</v>
      </c>
      <c r="I96" s="179"/>
      <c r="J96" s="180">
        <f>ROUND(I96*H96,2)</f>
        <v>0</v>
      </c>
      <c r="K96" s="176" t="s">
        <v>152</v>
      </c>
      <c r="L96" s="36"/>
      <c r="M96" s="181" t="s">
        <v>1</v>
      </c>
      <c r="N96" s="182" t="s">
        <v>41</v>
      </c>
      <c r="O96" s="58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AR96" s="15" t="s">
        <v>139</v>
      </c>
      <c r="AT96" s="15" t="s">
        <v>135</v>
      </c>
      <c r="AU96" s="15" t="s">
        <v>140</v>
      </c>
      <c r="AY96" s="15" t="s">
        <v>133</v>
      </c>
      <c r="BE96" s="185">
        <f>IF(N96="základná",J96,0)</f>
        <v>0</v>
      </c>
      <c r="BF96" s="185">
        <f>IF(N96="znížená",J96,0)</f>
        <v>0</v>
      </c>
      <c r="BG96" s="185">
        <f>IF(N96="zákl. prenesená",J96,0)</f>
        <v>0</v>
      </c>
      <c r="BH96" s="185">
        <f>IF(N96="zníž. prenesená",J96,0)</f>
        <v>0</v>
      </c>
      <c r="BI96" s="185">
        <f>IF(N96="nulová",J96,0)</f>
        <v>0</v>
      </c>
      <c r="BJ96" s="15" t="s">
        <v>140</v>
      </c>
      <c r="BK96" s="185">
        <f>ROUND(I96*H96,2)</f>
        <v>0</v>
      </c>
      <c r="BL96" s="15" t="s">
        <v>139</v>
      </c>
      <c r="BM96" s="15" t="s">
        <v>517</v>
      </c>
    </row>
    <row r="97" spans="2:65" s="11" customFormat="1">
      <c r="B97" s="186"/>
      <c r="C97" s="187"/>
      <c r="D97" s="188" t="s">
        <v>142</v>
      </c>
      <c r="E97" s="189" t="s">
        <v>1</v>
      </c>
      <c r="F97" s="190" t="s">
        <v>518</v>
      </c>
      <c r="G97" s="187"/>
      <c r="H97" s="191">
        <v>70.180000000000007</v>
      </c>
      <c r="I97" s="192"/>
      <c r="J97" s="187"/>
      <c r="K97" s="187"/>
      <c r="L97" s="193"/>
      <c r="M97" s="194"/>
      <c r="N97" s="195"/>
      <c r="O97" s="195"/>
      <c r="P97" s="195"/>
      <c r="Q97" s="195"/>
      <c r="R97" s="195"/>
      <c r="S97" s="195"/>
      <c r="T97" s="196"/>
      <c r="AT97" s="197" t="s">
        <v>142</v>
      </c>
      <c r="AU97" s="197" t="s">
        <v>140</v>
      </c>
      <c r="AV97" s="11" t="s">
        <v>140</v>
      </c>
      <c r="AW97" s="11" t="s">
        <v>31</v>
      </c>
      <c r="AX97" s="11" t="s">
        <v>77</v>
      </c>
      <c r="AY97" s="197" t="s">
        <v>133</v>
      </c>
    </row>
    <row r="98" spans="2:65" s="1" customFormat="1" ht="20.399999999999999" customHeight="1">
      <c r="B98" s="32"/>
      <c r="C98" s="174" t="s">
        <v>163</v>
      </c>
      <c r="D98" s="174" t="s">
        <v>135</v>
      </c>
      <c r="E98" s="175" t="s">
        <v>519</v>
      </c>
      <c r="F98" s="176" t="s">
        <v>520</v>
      </c>
      <c r="G98" s="177" t="s">
        <v>156</v>
      </c>
      <c r="H98" s="178">
        <v>210.54</v>
      </c>
      <c r="I98" s="179"/>
      <c r="J98" s="180">
        <f>ROUND(I98*H98,2)</f>
        <v>0</v>
      </c>
      <c r="K98" s="176" t="s">
        <v>152</v>
      </c>
      <c r="L98" s="36"/>
      <c r="M98" s="181" t="s">
        <v>1</v>
      </c>
      <c r="N98" s="182" t="s">
        <v>41</v>
      </c>
      <c r="O98" s="58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AR98" s="15" t="s">
        <v>139</v>
      </c>
      <c r="AT98" s="15" t="s">
        <v>135</v>
      </c>
      <c r="AU98" s="15" t="s">
        <v>140</v>
      </c>
      <c r="AY98" s="15" t="s">
        <v>133</v>
      </c>
      <c r="BE98" s="185">
        <f>IF(N98="základná",J98,0)</f>
        <v>0</v>
      </c>
      <c r="BF98" s="185">
        <f>IF(N98="znížená",J98,0)</f>
        <v>0</v>
      </c>
      <c r="BG98" s="185">
        <f>IF(N98="zákl. prenesená",J98,0)</f>
        <v>0</v>
      </c>
      <c r="BH98" s="185">
        <f>IF(N98="zníž. prenesená",J98,0)</f>
        <v>0</v>
      </c>
      <c r="BI98" s="185">
        <f>IF(N98="nulová",J98,0)</f>
        <v>0</v>
      </c>
      <c r="BJ98" s="15" t="s">
        <v>140</v>
      </c>
      <c r="BK98" s="185">
        <f>ROUND(I98*H98,2)</f>
        <v>0</v>
      </c>
      <c r="BL98" s="15" t="s">
        <v>139</v>
      </c>
      <c r="BM98" s="15" t="s">
        <v>521</v>
      </c>
    </row>
    <row r="99" spans="2:65" s="11" customFormat="1">
      <c r="B99" s="186"/>
      <c r="C99" s="187"/>
      <c r="D99" s="188" t="s">
        <v>142</v>
      </c>
      <c r="E99" s="187"/>
      <c r="F99" s="190" t="s">
        <v>522</v>
      </c>
      <c r="G99" s="187"/>
      <c r="H99" s="191">
        <v>210.54</v>
      </c>
      <c r="I99" s="192"/>
      <c r="J99" s="187"/>
      <c r="K99" s="187"/>
      <c r="L99" s="193"/>
      <c r="M99" s="194"/>
      <c r="N99" s="195"/>
      <c r="O99" s="195"/>
      <c r="P99" s="195"/>
      <c r="Q99" s="195"/>
      <c r="R99" s="195"/>
      <c r="S99" s="195"/>
      <c r="T99" s="196"/>
      <c r="AT99" s="197" t="s">
        <v>142</v>
      </c>
      <c r="AU99" s="197" t="s">
        <v>140</v>
      </c>
      <c r="AV99" s="11" t="s">
        <v>140</v>
      </c>
      <c r="AW99" s="11" t="s">
        <v>4</v>
      </c>
      <c r="AX99" s="11" t="s">
        <v>77</v>
      </c>
      <c r="AY99" s="197" t="s">
        <v>133</v>
      </c>
    </row>
    <row r="100" spans="2:65" s="10" customFormat="1" ht="22.8" customHeight="1">
      <c r="B100" s="158"/>
      <c r="C100" s="159"/>
      <c r="D100" s="160" t="s">
        <v>68</v>
      </c>
      <c r="E100" s="172" t="s">
        <v>139</v>
      </c>
      <c r="F100" s="172" t="s">
        <v>236</v>
      </c>
      <c r="G100" s="159"/>
      <c r="H100" s="159"/>
      <c r="I100" s="162"/>
      <c r="J100" s="173">
        <f>BK100</f>
        <v>0</v>
      </c>
      <c r="K100" s="159"/>
      <c r="L100" s="164"/>
      <c r="M100" s="165"/>
      <c r="N100" s="166"/>
      <c r="O100" s="166"/>
      <c r="P100" s="167">
        <f>SUM(P101:P103)</f>
        <v>0</v>
      </c>
      <c r="Q100" s="166"/>
      <c r="R100" s="167">
        <f>SUM(R101:R103)</f>
        <v>10.351910999999999</v>
      </c>
      <c r="S100" s="166"/>
      <c r="T100" s="168">
        <f>SUM(T101:T103)</f>
        <v>0</v>
      </c>
      <c r="AR100" s="169" t="s">
        <v>77</v>
      </c>
      <c r="AT100" s="170" t="s">
        <v>68</v>
      </c>
      <c r="AU100" s="170" t="s">
        <v>77</v>
      </c>
      <c r="AY100" s="169" t="s">
        <v>133</v>
      </c>
      <c r="BK100" s="171">
        <f>SUM(BK101:BK103)</f>
        <v>0</v>
      </c>
    </row>
    <row r="101" spans="2:65" s="1" customFormat="1" ht="14.4" customHeight="1">
      <c r="B101" s="32"/>
      <c r="C101" s="174" t="s">
        <v>175</v>
      </c>
      <c r="D101" s="174" t="s">
        <v>135</v>
      </c>
      <c r="E101" s="175" t="s">
        <v>238</v>
      </c>
      <c r="F101" s="176" t="s">
        <v>239</v>
      </c>
      <c r="G101" s="177" t="s">
        <v>156</v>
      </c>
      <c r="H101" s="178">
        <v>5.4749999999999996</v>
      </c>
      <c r="I101" s="179"/>
      <c r="J101" s="180">
        <f>ROUND(I101*H101,2)</f>
        <v>0</v>
      </c>
      <c r="K101" s="176" t="s">
        <v>1</v>
      </c>
      <c r="L101" s="36"/>
      <c r="M101" s="181" t="s">
        <v>1</v>
      </c>
      <c r="N101" s="182" t="s">
        <v>41</v>
      </c>
      <c r="O101" s="58"/>
      <c r="P101" s="183">
        <f>O101*H101</f>
        <v>0</v>
      </c>
      <c r="Q101" s="183">
        <v>1.89076</v>
      </c>
      <c r="R101" s="183">
        <f>Q101*H101</f>
        <v>10.351910999999999</v>
      </c>
      <c r="S101" s="183">
        <v>0</v>
      </c>
      <c r="T101" s="184">
        <f>S101*H101</f>
        <v>0</v>
      </c>
      <c r="AR101" s="15" t="s">
        <v>139</v>
      </c>
      <c r="AT101" s="15" t="s">
        <v>135</v>
      </c>
      <c r="AU101" s="15" t="s">
        <v>140</v>
      </c>
      <c r="AY101" s="15" t="s">
        <v>133</v>
      </c>
      <c r="BE101" s="185">
        <f>IF(N101="základná",J101,0)</f>
        <v>0</v>
      </c>
      <c r="BF101" s="185">
        <f>IF(N101="znížená",J101,0)</f>
        <v>0</v>
      </c>
      <c r="BG101" s="185">
        <f>IF(N101="zákl. prenesená",J101,0)</f>
        <v>0</v>
      </c>
      <c r="BH101" s="185">
        <f>IF(N101="zníž. prenesená",J101,0)</f>
        <v>0</v>
      </c>
      <c r="BI101" s="185">
        <f>IF(N101="nulová",J101,0)</f>
        <v>0</v>
      </c>
      <c r="BJ101" s="15" t="s">
        <v>140</v>
      </c>
      <c r="BK101" s="185">
        <f>ROUND(I101*H101,2)</f>
        <v>0</v>
      </c>
      <c r="BL101" s="15" t="s">
        <v>139</v>
      </c>
      <c r="BM101" s="15" t="s">
        <v>240</v>
      </c>
    </row>
    <row r="102" spans="2:65" s="1" customFormat="1" ht="19.2">
      <c r="B102" s="32"/>
      <c r="C102" s="33"/>
      <c r="D102" s="188" t="s">
        <v>147</v>
      </c>
      <c r="E102" s="33"/>
      <c r="F102" s="198" t="s">
        <v>523</v>
      </c>
      <c r="G102" s="33"/>
      <c r="H102" s="33"/>
      <c r="I102" s="102"/>
      <c r="J102" s="33"/>
      <c r="K102" s="33"/>
      <c r="L102" s="36"/>
      <c r="M102" s="199"/>
      <c r="N102" s="58"/>
      <c r="O102" s="58"/>
      <c r="P102" s="58"/>
      <c r="Q102" s="58"/>
      <c r="R102" s="58"/>
      <c r="S102" s="58"/>
      <c r="T102" s="59"/>
      <c r="AT102" s="15" t="s">
        <v>147</v>
      </c>
      <c r="AU102" s="15" t="s">
        <v>140</v>
      </c>
    </row>
    <row r="103" spans="2:65" s="11" customFormat="1">
      <c r="B103" s="186"/>
      <c r="C103" s="187"/>
      <c r="D103" s="188" t="s">
        <v>142</v>
      </c>
      <c r="E103" s="189" t="s">
        <v>1</v>
      </c>
      <c r="F103" s="190" t="s">
        <v>524</v>
      </c>
      <c r="G103" s="187"/>
      <c r="H103" s="191">
        <v>5.4749999999999996</v>
      </c>
      <c r="I103" s="192"/>
      <c r="J103" s="187"/>
      <c r="K103" s="187"/>
      <c r="L103" s="193"/>
      <c r="M103" s="194"/>
      <c r="N103" s="195"/>
      <c r="O103" s="195"/>
      <c r="P103" s="195"/>
      <c r="Q103" s="195"/>
      <c r="R103" s="195"/>
      <c r="S103" s="195"/>
      <c r="T103" s="196"/>
      <c r="AT103" s="197" t="s">
        <v>142</v>
      </c>
      <c r="AU103" s="197" t="s">
        <v>140</v>
      </c>
      <c r="AV103" s="11" t="s">
        <v>140</v>
      </c>
      <c r="AW103" s="11" t="s">
        <v>31</v>
      </c>
      <c r="AX103" s="11" t="s">
        <v>77</v>
      </c>
      <c r="AY103" s="197" t="s">
        <v>133</v>
      </c>
    </row>
    <row r="104" spans="2:65" s="10" customFormat="1" ht="22.8" customHeight="1">
      <c r="B104" s="158"/>
      <c r="C104" s="159"/>
      <c r="D104" s="160" t="s">
        <v>68</v>
      </c>
      <c r="E104" s="172" t="s">
        <v>159</v>
      </c>
      <c r="F104" s="172" t="s">
        <v>276</v>
      </c>
      <c r="G104" s="159"/>
      <c r="H104" s="159"/>
      <c r="I104" s="162"/>
      <c r="J104" s="173">
        <f>BK104</f>
        <v>0</v>
      </c>
      <c r="K104" s="159"/>
      <c r="L104" s="164"/>
      <c r="M104" s="165"/>
      <c r="N104" s="166"/>
      <c r="O104" s="166"/>
      <c r="P104" s="167">
        <f>SUM(P105:P122)</f>
        <v>0</v>
      </c>
      <c r="Q104" s="166"/>
      <c r="R104" s="167">
        <f>SUM(R105:R122)</f>
        <v>145.93040000000002</v>
      </c>
      <c r="S104" s="166"/>
      <c r="T104" s="168">
        <f>SUM(T105:T122)</f>
        <v>0</v>
      </c>
      <c r="AR104" s="169" t="s">
        <v>77</v>
      </c>
      <c r="AT104" s="170" t="s">
        <v>68</v>
      </c>
      <c r="AU104" s="170" t="s">
        <v>77</v>
      </c>
      <c r="AY104" s="169" t="s">
        <v>133</v>
      </c>
      <c r="BK104" s="171">
        <f>SUM(BK105:BK122)</f>
        <v>0</v>
      </c>
    </row>
    <row r="105" spans="2:65" s="1" customFormat="1" ht="14.4" customHeight="1">
      <c r="B105" s="32"/>
      <c r="C105" s="174" t="s">
        <v>179</v>
      </c>
      <c r="D105" s="174" t="s">
        <v>135</v>
      </c>
      <c r="E105" s="175" t="s">
        <v>278</v>
      </c>
      <c r="F105" s="176" t="s">
        <v>279</v>
      </c>
      <c r="G105" s="177" t="s">
        <v>89</v>
      </c>
      <c r="H105" s="178">
        <v>140</v>
      </c>
      <c r="I105" s="179"/>
      <c r="J105" s="180">
        <f>ROUND(I105*H105,2)</f>
        <v>0</v>
      </c>
      <c r="K105" s="176" t="s">
        <v>1</v>
      </c>
      <c r="L105" s="36"/>
      <c r="M105" s="181" t="s">
        <v>1</v>
      </c>
      <c r="N105" s="182" t="s">
        <v>41</v>
      </c>
      <c r="O105" s="58"/>
      <c r="P105" s="183">
        <f>O105*H105</f>
        <v>0</v>
      </c>
      <c r="Q105" s="183">
        <v>0.30993999999999999</v>
      </c>
      <c r="R105" s="183">
        <f>Q105*H105</f>
        <v>43.391599999999997</v>
      </c>
      <c r="S105" s="183">
        <v>0</v>
      </c>
      <c r="T105" s="184">
        <f>S105*H105</f>
        <v>0</v>
      </c>
      <c r="AR105" s="15" t="s">
        <v>139</v>
      </c>
      <c r="AT105" s="15" t="s">
        <v>135</v>
      </c>
      <c r="AU105" s="15" t="s">
        <v>140</v>
      </c>
      <c r="AY105" s="15" t="s">
        <v>133</v>
      </c>
      <c r="BE105" s="185">
        <f>IF(N105="základná",J105,0)</f>
        <v>0</v>
      </c>
      <c r="BF105" s="185">
        <f>IF(N105="znížená",J105,0)</f>
        <v>0</v>
      </c>
      <c r="BG105" s="185">
        <f>IF(N105="zákl. prenesená",J105,0)</f>
        <v>0</v>
      </c>
      <c r="BH105" s="185">
        <f>IF(N105="zníž. prenesená",J105,0)</f>
        <v>0</v>
      </c>
      <c r="BI105" s="185">
        <f>IF(N105="nulová",J105,0)</f>
        <v>0</v>
      </c>
      <c r="BJ105" s="15" t="s">
        <v>140</v>
      </c>
      <c r="BK105" s="185">
        <f>ROUND(I105*H105,2)</f>
        <v>0</v>
      </c>
      <c r="BL105" s="15" t="s">
        <v>139</v>
      </c>
      <c r="BM105" s="15" t="s">
        <v>280</v>
      </c>
    </row>
    <row r="106" spans="2:65" s="12" customFormat="1">
      <c r="B106" s="200"/>
      <c r="C106" s="201"/>
      <c r="D106" s="188" t="s">
        <v>142</v>
      </c>
      <c r="E106" s="202" t="s">
        <v>1</v>
      </c>
      <c r="F106" s="203" t="s">
        <v>525</v>
      </c>
      <c r="G106" s="201"/>
      <c r="H106" s="202" t="s">
        <v>1</v>
      </c>
      <c r="I106" s="204"/>
      <c r="J106" s="201"/>
      <c r="K106" s="201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142</v>
      </c>
      <c r="AU106" s="209" t="s">
        <v>140</v>
      </c>
      <c r="AV106" s="12" t="s">
        <v>77</v>
      </c>
      <c r="AW106" s="12" t="s">
        <v>31</v>
      </c>
      <c r="AX106" s="12" t="s">
        <v>69</v>
      </c>
      <c r="AY106" s="209" t="s">
        <v>133</v>
      </c>
    </row>
    <row r="107" spans="2:65" s="11" customFormat="1">
      <c r="B107" s="186"/>
      <c r="C107" s="187"/>
      <c r="D107" s="188" t="s">
        <v>142</v>
      </c>
      <c r="E107" s="189" t="s">
        <v>1</v>
      </c>
      <c r="F107" s="190" t="s">
        <v>509</v>
      </c>
      <c r="G107" s="187"/>
      <c r="H107" s="191">
        <v>140</v>
      </c>
      <c r="I107" s="192"/>
      <c r="J107" s="187"/>
      <c r="K107" s="187"/>
      <c r="L107" s="193"/>
      <c r="M107" s="194"/>
      <c r="N107" s="195"/>
      <c r="O107" s="195"/>
      <c r="P107" s="195"/>
      <c r="Q107" s="195"/>
      <c r="R107" s="195"/>
      <c r="S107" s="195"/>
      <c r="T107" s="196"/>
      <c r="AT107" s="197" t="s">
        <v>142</v>
      </c>
      <c r="AU107" s="197" t="s">
        <v>140</v>
      </c>
      <c r="AV107" s="11" t="s">
        <v>140</v>
      </c>
      <c r="AW107" s="11" t="s">
        <v>31</v>
      </c>
      <c r="AX107" s="11" t="s">
        <v>69</v>
      </c>
      <c r="AY107" s="197" t="s">
        <v>133</v>
      </c>
    </row>
    <row r="108" spans="2:65" s="13" customFormat="1">
      <c r="B108" s="210"/>
      <c r="C108" s="211"/>
      <c r="D108" s="188" t="s">
        <v>142</v>
      </c>
      <c r="E108" s="212" t="s">
        <v>1</v>
      </c>
      <c r="F108" s="213" t="s">
        <v>174</v>
      </c>
      <c r="G108" s="211"/>
      <c r="H108" s="214">
        <v>140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142</v>
      </c>
      <c r="AU108" s="220" t="s">
        <v>140</v>
      </c>
      <c r="AV108" s="13" t="s">
        <v>139</v>
      </c>
      <c r="AW108" s="13" t="s">
        <v>31</v>
      </c>
      <c r="AX108" s="13" t="s">
        <v>77</v>
      </c>
      <c r="AY108" s="220" t="s">
        <v>133</v>
      </c>
    </row>
    <row r="109" spans="2:65" s="1" customFormat="1" ht="14.4" customHeight="1">
      <c r="B109" s="32"/>
      <c r="C109" s="174" t="s">
        <v>185</v>
      </c>
      <c r="D109" s="174" t="s">
        <v>135</v>
      </c>
      <c r="E109" s="175" t="s">
        <v>526</v>
      </c>
      <c r="F109" s="176" t="s">
        <v>527</v>
      </c>
      <c r="G109" s="177" t="s">
        <v>89</v>
      </c>
      <c r="H109" s="178">
        <v>140</v>
      </c>
      <c r="I109" s="179"/>
      <c r="J109" s="180">
        <f>ROUND(I109*H109,2)</f>
        <v>0</v>
      </c>
      <c r="K109" s="176" t="s">
        <v>1</v>
      </c>
      <c r="L109" s="36"/>
      <c r="M109" s="181" t="s">
        <v>1</v>
      </c>
      <c r="N109" s="182" t="s">
        <v>41</v>
      </c>
      <c r="O109" s="58"/>
      <c r="P109" s="183">
        <f>O109*H109</f>
        <v>0</v>
      </c>
      <c r="Q109" s="183">
        <v>0.4108</v>
      </c>
      <c r="R109" s="183">
        <f>Q109*H109</f>
        <v>57.512</v>
      </c>
      <c r="S109" s="183">
        <v>0</v>
      </c>
      <c r="T109" s="184">
        <f>S109*H109</f>
        <v>0</v>
      </c>
      <c r="AR109" s="15" t="s">
        <v>139</v>
      </c>
      <c r="AT109" s="15" t="s">
        <v>135</v>
      </c>
      <c r="AU109" s="15" t="s">
        <v>140</v>
      </c>
      <c r="AY109" s="15" t="s">
        <v>133</v>
      </c>
      <c r="BE109" s="185">
        <f>IF(N109="základná",J109,0)</f>
        <v>0</v>
      </c>
      <c r="BF109" s="185">
        <f>IF(N109="znížená",J109,0)</f>
        <v>0</v>
      </c>
      <c r="BG109" s="185">
        <f>IF(N109="zákl. prenesená",J109,0)</f>
        <v>0</v>
      </c>
      <c r="BH109" s="185">
        <f>IF(N109="zníž. prenesená",J109,0)</f>
        <v>0</v>
      </c>
      <c r="BI109" s="185">
        <f>IF(N109="nulová",J109,0)</f>
        <v>0</v>
      </c>
      <c r="BJ109" s="15" t="s">
        <v>140</v>
      </c>
      <c r="BK109" s="185">
        <f>ROUND(I109*H109,2)</f>
        <v>0</v>
      </c>
      <c r="BL109" s="15" t="s">
        <v>139</v>
      </c>
      <c r="BM109" s="15" t="s">
        <v>528</v>
      </c>
    </row>
    <row r="110" spans="2:65" s="1" customFormat="1" ht="19.2">
      <c r="B110" s="32"/>
      <c r="C110" s="33"/>
      <c r="D110" s="188" t="s">
        <v>147</v>
      </c>
      <c r="E110" s="33"/>
      <c r="F110" s="198" t="s">
        <v>529</v>
      </c>
      <c r="G110" s="33"/>
      <c r="H110" s="33"/>
      <c r="I110" s="102"/>
      <c r="J110" s="33"/>
      <c r="K110" s="33"/>
      <c r="L110" s="36"/>
      <c r="M110" s="199"/>
      <c r="N110" s="58"/>
      <c r="O110" s="58"/>
      <c r="P110" s="58"/>
      <c r="Q110" s="58"/>
      <c r="R110" s="58"/>
      <c r="S110" s="58"/>
      <c r="T110" s="59"/>
      <c r="AT110" s="15" t="s">
        <v>147</v>
      </c>
      <c r="AU110" s="15" t="s">
        <v>140</v>
      </c>
    </row>
    <row r="111" spans="2:65" s="12" customFormat="1">
      <c r="B111" s="200"/>
      <c r="C111" s="201"/>
      <c r="D111" s="188" t="s">
        <v>142</v>
      </c>
      <c r="E111" s="202" t="s">
        <v>1</v>
      </c>
      <c r="F111" s="203" t="s">
        <v>525</v>
      </c>
      <c r="G111" s="201"/>
      <c r="H111" s="202" t="s">
        <v>1</v>
      </c>
      <c r="I111" s="204"/>
      <c r="J111" s="201"/>
      <c r="K111" s="201"/>
      <c r="L111" s="205"/>
      <c r="M111" s="206"/>
      <c r="N111" s="207"/>
      <c r="O111" s="207"/>
      <c r="P111" s="207"/>
      <c r="Q111" s="207"/>
      <c r="R111" s="207"/>
      <c r="S111" s="207"/>
      <c r="T111" s="208"/>
      <c r="AT111" s="209" t="s">
        <v>142</v>
      </c>
      <c r="AU111" s="209" t="s">
        <v>140</v>
      </c>
      <c r="AV111" s="12" t="s">
        <v>77</v>
      </c>
      <c r="AW111" s="12" t="s">
        <v>31</v>
      </c>
      <c r="AX111" s="12" t="s">
        <v>69</v>
      </c>
      <c r="AY111" s="209" t="s">
        <v>133</v>
      </c>
    </row>
    <row r="112" spans="2:65" s="11" customFormat="1">
      <c r="B112" s="186"/>
      <c r="C112" s="187"/>
      <c r="D112" s="188" t="s">
        <v>142</v>
      </c>
      <c r="E112" s="189" t="s">
        <v>1</v>
      </c>
      <c r="F112" s="190" t="s">
        <v>509</v>
      </c>
      <c r="G112" s="187"/>
      <c r="H112" s="191">
        <v>140</v>
      </c>
      <c r="I112" s="192"/>
      <c r="J112" s="187"/>
      <c r="K112" s="187"/>
      <c r="L112" s="193"/>
      <c r="M112" s="194"/>
      <c r="N112" s="195"/>
      <c r="O112" s="195"/>
      <c r="P112" s="195"/>
      <c r="Q112" s="195"/>
      <c r="R112" s="195"/>
      <c r="S112" s="195"/>
      <c r="T112" s="196"/>
      <c r="AT112" s="197" t="s">
        <v>142</v>
      </c>
      <c r="AU112" s="197" t="s">
        <v>140</v>
      </c>
      <c r="AV112" s="11" t="s">
        <v>140</v>
      </c>
      <c r="AW112" s="11" t="s">
        <v>31</v>
      </c>
      <c r="AX112" s="11" t="s">
        <v>77</v>
      </c>
      <c r="AY112" s="197" t="s">
        <v>133</v>
      </c>
    </row>
    <row r="113" spans="2:65" s="1" customFormat="1" ht="20.399999999999999" customHeight="1">
      <c r="B113" s="32"/>
      <c r="C113" s="174" t="s">
        <v>189</v>
      </c>
      <c r="D113" s="174" t="s">
        <v>135</v>
      </c>
      <c r="E113" s="175" t="s">
        <v>282</v>
      </c>
      <c r="F113" s="176" t="s">
        <v>283</v>
      </c>
      <c r="G113" s="177" t="s">
        <v>89</v>
      </c>
      <c r="H113" s="178">
        <v>140</v>
      </c>
      <c r="I113" s="179"/>
      <c r="J113" s="180">
        <f>ROUND(I113*H113,2)</f>
        <v>0</v>
      </c>
      <c r="K113" s="176" t="s">
        <v>284</v>
      </c>
      <c r="L113" s="36"/>
      <c r="M113" s="181" t="s">
        <v>1</v>
      </c>
      <c r="N113" s="182" t="s">
        <v>41</v>
      </c>
      <c r="O113" s="58"/>
      <c r="P113" s="183">
        <f>O113*H113</f>
        <v>0</v>
      </c>
      <c r="Q113" s="183">
        <v>0.18462999999999999</v>
      </c>
      <c r="R113" s="183">
        <f>Q113*H113</f>
        <v>25.848199999999999</v>
      </c>
      <c r="S113" s="183">
        <v>0</v>
      </c>
      <c r="T113" s="184">
        <f>S113*H113</f>
        <v>0</v>
      </c>
      <c r="AR113" s="15" t="s">
        <v>139</v>
      </c>
      <c r="AT113" s="15" t="s">
        <v>135</v>
      </c>
      <c r="AU113" s="15" t="s">
        <v>140</v>
      </c>
      <c r="AY113" s="15" t="s">
        <v>133</v>
      </c>
      <c r="BE113" s="185">
        <f>IF(N113="základná",J113,0)</f>
        <v>0</v>
      </c>
      <c r="BF113" s="185">
        <f>IF(N113="znížená",J113,0)</f>
        <v>0</v>
      </c>
      <c r="BG113" s="185">
        <f>IF(N113="zákl. prenesená",J113,0)</f>
        <v>0</v>
      </c>
      <c r="BH113" s="185">
        <f>IF(N113="zníž. prenesená",J113,0)</f>
        <v>0</v>
      </c>
      <c r="BI113" s="185">
        <f>IF(N113="nulová",J113,0)</f>
        <v>0</v>
      </c>
      <c r="BJ113" s="15" t="s">
        <v>140</v>
      </c>
      <c r="BK113" s="185">
        <f>ROUND(I113*H113,2)</f>
        <v>0</v>
      </c>
      <c r="BL113" s="15" t="s">
        <v>139</v>
      </c>
      <c r="BM113" s="15" t="s">
        <v>285</v>
      </c>
    </row>
    <row r="114" spans="2:65" s="12" customFormat="1">
      <c r="B114" s="200"/>
      <c r="C114" s="201"/>
      <c r="D114" s="188" t="s">
        <v>142</v>
      </c>
      <c r="E114" s="202" t="s">
        <v>1</v>
      </c>
      <c r="F114" s="203" t="s">
        <v>525</v>
      </c>
      <c r="G114" s="201"/>
      <c r="H114" s="202" t="s">
        <v>1</v>
      </c>
      <c r="I114" s="204"/>
      <c r="J114" s="201"/>
      <c r="K114" s="201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142</v>
      </c>
      <c r="AU114" s="209" t="s">
        <v>140</v>
      </c>
      <c r="AV114" s="12" t="s">
        <v>77</v>
      </c>
      <c r="AW114" s="12" t="s">
        <v>31</v>
      </c>
      <c r="AX114" s="12" t="s">
        <v>69</v>
      </c>
      <c r="AY114" s="209" t="s">
        <v>133</v>
      </c>
    </row>
    <row r="115" spans="2:65" s="11" customFormat="1">
      <c r="B115" s="186"/>
      <c r="C115" s="187"/>
      <c r="D115" s="188" t="s">
        <v>142</v>
      </c>
      <c r="E115" s="189" t="s">
        <v>1</v>
      </c>
      <c r="F115" s="190" t="s">
        <v>509</v>
      </c>
      <c r="G115" s="187"/>
      <c r="H115" s="191">
        <v>140</v>
      </c>
      <c r="I115" s="192"/>
      <c r="J115" s="187"/>
      <c r="K115" s="187"/>
      <c r="L115" s="193"/>
      <c r="M115" s="194"/>
      <c r="N115" s="195"/>
      <c r="O115" s="195"/>
      <c r="P115" s="195"/>
      <c r="Q115" s="195"/>
      <c r="R115" s="195"/>
      <c r="S115" s="195"/>
      <c r="T115" s="196"/>
      <c r="AT115" s="197" t="s">
        <v>142</v>
      </c>
      <c r="AU115" s="197" t="s">
        <v>140</v>
      </c>
      <c r="AV115" s="11" t="s">
        <v>140</v>
      </c>
      <c r="AW115" s="11" t="s">
        <v>31</v>
      </c>
      <c r="AX115" s="11" t="s">
        <v>69</v>
      </c>
      <c r="AY115" s="197" t="s">
        <v>133</v>
      </c>
    </row>
    <row r="116" spans="2:65" s="13" customFormat="1">
      <c r="B116" s="210"/>
      <c r="C116" s="211"/>
      <c r="D116" s="188" t="s">
        <v>142</v>
      </c>
      <c r="E116" s="212" t="s">
        <v>1</v>
      </c>
      <c r="F116" s="213" t="s">
        <v>174</v>
      </c>
      <c r="G116" s="211"/>
      <c r="H116" s="214">
        <v>140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142</v>
      </c>
      <c r="AU116" s="220" t="s">
        <v>140</v>
      </c>
      <c r="AV116" s="13" t="s">
        <v>139</v>
      </c>
      <c r="AW116" s="13" t="s">
        <v>31</v>
      </c>
      <c r="AX116" s="13" t="s">
        <v>77</v>
      </c>
      <c r="AY116" s="220" t="s">
        <v>133</v>
      </c>
    </row>
    <row r="117" spans="2:65" s="1" customFormat="1" ht="14.4" customHeight="1">
      <c r="B117" s="32"/>
      <c r="C117" s="174" t="s">
        <v>195</v>
      </c>
      <c r="D117" s="174" t="s">
        <v>135</v>
      </c>
      <c r="E117" s="175" t="s">
        <v>287</v>
      </c>
      <c r="F117" s="176" t="s">
        <v>288</v>
      </c>
      <c r="G117" s="177" t="s">
        <v>89</v>
      </c>
      <c r="H117" s="178">
        <v>140</v>
      </c>
      <c r="I117" s="179"/>
      <c r="J117" s="180">
        <f>ROUND(I117*H117,2)</f>
        <v>0</v>
      </c>
      <c r="K117" s="176" t="s">
        <v>1</v>
      </c>
      <c r="L117" s="36"/>
      <c r="M117" s="181" t="s">
        <v>1</v>
      </c>
      <c r="N117" s="182" t="s">
        <v>41</v>
      </c>
      <c r="O117" s="58"/>
      <c r="P117" s="183">
        <f>O117*H117</f>
        <v>0</v>
      </c>
      <c r="Q117" s="183">
        <v>6.5199999999999998E-3</v>
      </c>
      <c r="R117" s="183">
        <f>Q117*H117</f>
        <v>0.91279999999999994</v>
      </c>
      <c r="S117" s="183">
        <v>0</v>
      </c>
      <c r="T117" s="184">
        <f>S117*H117</f>
        <v>0</v>
      </c>
      <c r="AR117" s="15" t="s">
        <v>139</v>
      </c>
      <c r="AT117" s="15" t="s">
        <v>135</v>
      </c>
      <c r="AU117" s="15" t="s">
        <v>140</v>
      </c>
      <c r="AY117" s="15" t="s">
        <v>133</v>
      </c>
      <c r="BE117" s="185">
        <f>IF(N117="základná",J117,0)</f>
        <v>0</v>
      </c>
      <c r="BF117" s="185">
        <f>IF(N117="znížená",J117,0)</f>
        <v>0</v>
      </c>
      <c r="BG117" s="185">
        <f>IF(N117="zákl. prenesená",J117,0)</f>
        <v>0</v>
      </c>
      <c r="BH117" s="185">
        <f>IF(N117="zníž. prenesená",J117,0)</f>
        <v>0</v>
      </c>
      <c r="BI117" s="185">
        <f>IF(N117="nulová",J117,0)</f>
        <v>0</v>
      </c>
      <c r="BJ117" s="15" t="s">
        <v>140</v>
      </c>
      <c r="BK117" s="185">
        <f>ROUND(I117*H117,2)</f>
        <v>0</v>
      </c>
      <c r="BL117" s="15" t="s">
        <v>139</v>
      </c>
      <c r="BM117" s="15" t="s">
        <v>289</v>
      </c>
    </row>
    <row r="118" spans="2:65" s="11" customFormat="1">
      <c r="B118" s="186"/>
      <c r="C118" s="187"/>
      <c r="D118" s="188" t="s">
        <v>142</v>
      </c>
      <c r="E118" s="189" t="s">
        <v>1</v>
      </c>
      <c r="F118" s="190" t="s">
        <v>509</v>
      </c>
      <c r="G118" s="187"/>
      <c r="H118" s="191">
        <v>140</v>
      </c>
      <c r="I118" s="192"/>
      <c r="J118" s="187"/>
      <c r="K118" s="187"/>
      <c r="L118" s="193"/>
      <c r="M118" s="194"/>
      <c r="N118" s="195"/>
      <c r="O118" s="195"/>
      <c r="P118" s="195"/>
      <c r="Q118" s="195"/>
      <c r="R118" s="195"/>
      <c r="S118" s="195"/>
      <c r="T118" s="196"/>
      <c r="AT118" s="197" t="s">
        <v>142</v>
      </c>
      <c r="AU118" s="197" t="s">
        <v>140</v>
      </c>
      <c r="AV118" s="11" t="s">
        <v>140</v>
      </c>
      <c r="AW118" s="11" t="s">
        <v>31</v>
      </c>
      <c r="AX118" s="11" t="s">
        <v>77</v>
      </c>
      <c r="AY118" s="197" t="s">
        <v>133</v>
      </c>
    </row>
    <row r="119" spans="2:65" s="1" customFormat="1" ht="14.4" customHeight="1">
      <c r="B119" s="32"/>
      <c r="C119" s="174" t="s">
        <v>199</v>
      </c>
      <c r="D119" s="174" t="s">
        <v>135</v>
      </c>
      <c r="E119" s="175" t="s">
        <v>291</v>
      </c>
      <c r="F119" s="176" t="s">
        <v>292</v>
      </c>
      <c r="G119" s="177" t="s">
        <v>89</v>
      </c>
      <c r="H119" s="178">
        <v>140</v>
      </c>
      <c r="I119" s="179"/>
      <c r="J119" s="180">
        <f>ROUND(I119*H119,2)</f>
        <v>0</v>
      </c>
      <c r="K119" s="176" t="s">
        <v>152</v>
      </c>
      <c r="L119" s="36"/>
      <c r="M119" s="181" t="s">
        <v>1</v>
      </c>
      <c r="N119" s="182" t="s">
        <v>41</v>
      </c>
      <c r="O119" s="58"/>
      <c r="P119" s="183">
        <f>O119*H119</f>
        <v>0</v>
      </c>
      <c r="Q119" s="183">
        <v>8.0999999999999996E-4</v>
      </c>
      <c r="R119" s="183">
        <f>Q119*H119</f>
        <v>0.1134</v>
      </c>
      <c r="S119" s="183">
        <v>0</v>
      </c>
      <c r="T119" s="184">
        <f>S119*H119</f>
        <v>0</v>
      </c>
      <c r="AR119" s="15" t="s">
        <v>139</v>
      </c>
      <c r="AT119" s="15" t="s">
        <v>135</v>
      </c>
      <c r="AU119" s="15" t="s">
        <v>140</v>
      </c>
      <c r="AY119" s="15" t="s">
        <v>133</v>
      </c>
      <c r="BE119" s="185">
        <f>IF(N119="základná",J119,0)</f>
        <v>0</v>
      </c>
      <c r="BF119" s="185">
        <f>IF(N119="znížená",J119,0)</f>
        <v>0</v>
      </c>
      <c r="BG119" s="185">
        <f>IF(N119="zákl. prenesená",J119,0)</f>
        <v>0</v>
      </c>
      <c r="BH119" s="185">
        <f>IF(N119="zníž. prenesená",J119,0)</f>
        <v>0</v>
      </c>
      <c r="BI119" s="185">
        <f>IF(N119="nulová",J119,0)</f>
        <v>0</v>
      </c>
      <c r="BJ119" s="15" t="s">
        <v>140</v>
      </c>
      <c r="BK119" s="185">
        <f>ROUND(I119*H119,2)</f>
        <v>0</v>
      </c>
      <c r="BL119" s="15" t="s">
        <v>139</v>
      </c>
      <c r="BM119" s="15" t="s">
        <v>293</v>
      </c>
    </row>
    <row r="120" spans="2:65" s="11" customFormat="1">
      <c r="B120" s="186"/>
      <c r="C120" s="187"/>
      <c r="D120" s="188" t="s">
        <v>142</v>
      </c>
      <c r="E120" s="189" t="s">
        <v>1</v>
      </c>
      <c r="F120" s="190" t="s">
        <v>509</v>
      </c>
      <c r="G120" s="187"/>
      <c r="H120" s="191">
        <v>140</v>
      </c>
      <c r="I120" s="192"/>
      <c r="J120" s="187"/>
      <c r="K120" s="187"/>
      <c r="L120" s="193"/>
      <c r="M120" s="194"/>
      <c r="N120" s="195"/>
      <c r="O120" s="195"/>
      <c r="P120" s="195"/>
      <c r="Q120" s="195"/>
      <c r="R120" s="195"/>
      <c r="S120" s="195"/>
      <c r="T120" s="196"/>
      <c r="AT120" s="197" t="s">
        <v>142</v>
      </c>
      <c r="AU120" s="197" t="s">
        <v>140</v>
      </c>
      <c r="AV120" s="11" t="s">
        <v>140</v>
      </c>
      <c r="AW120" s="11" t="s">
        <v>31</v>
      </c>
      <c r="AX120" s="11" t="s">
        <v>77</v>
      </c>
      <c r="AY120" s="197" t="s">
        <v>133</v>
      </c>
    </row>
    <row r="121" spans="2:65" s="1" customFormat="1" ht="20.399999999999999" customHeight="1">
      <c r="B121" s="32"/>
      <c r="C121" s="174" t="s">
        <v>205</v>
      </c>
      <c r="D121" s="174" t="s">
        <v>135</v>
      </c>
      <c r="E121" s="175" t="s">
        <v>295</v>
      </c>
      <c r="F121" s="176" t="s">
        <v>296</v>
      </c>
      <c r="G121" s="177" t="s">
        <v>89</v>
      </c>
      <c r="H121" s="178">
        <v>140</v>
      </c>
      <c r="I121" s="179"/>
      <c r="J121" s="180">
        <f>ROUND(I121*H121,2)</f>
        <v>0</v>
      </c>
      <c r="K121" s="176" t="s">
        <v>297</v>
      </c>
      <c r="L121" s="36"/>
      <c r="M121" s="181" t="s">
        <v>1</v>
      </c>
      <c r="N121" s="182" t="s">
        <v>41</v>
      </c>
      <c r="O121" s="58"/>
      <c r="P121" s="183">
        <f>O121*H121</f>
        <v>0</v>
      </c>
      <c r="Q121" s="183">
        <v>0.12966</v>
      </c>
      <c r="R121" s="183">
        <f>Q121*H121</f>
        <v>18.1524</v>
      </c>
      <c r="S121" s="183">
        <v>0</v>
      </c>
      <c r="T121" s="184">
        <f>S121*H121</f>
        <v>0</v>
      </c>
      <c r="AR121" s="15" t="s">
        <v>139</v>
      </c>
      <c r="AT121" s="15" t="s">
        <v>135</v>
      </c>
      <c r="AU121" s="15" t="s">
        <v>140</v>
      </c>
      <c r="AY121" s="15" t="s">
        <v>133</v>
      </c>
      <c r="BE121" s="185">
        <f>IF(N121="základná",J121,0)</f>
        <v>0</v>
      </c>
      <c r="BF121" s="185">
        <f>IF(N121="znížená",J121,0)</f>
        <v>0</v>
      </c>
      <c r="BG121" s="185">
        <f>IF(N121="zákl. prenesená",J121,0)</f>
        <v>0</v>
      </c>
      <c r="BH121" s="185">
        <f>IF(N121="zníž. prenesená",J121,0)</f>
        <v>0</v>
      </c>
      <c r="BI121" s="185">
        <f>IF(N121="nulová",J121,0)</f>
        <v>0</v>
      </c>
      <c r="BJ121" s="15" t="s">
        <v>140</v>
      </c>
      <c r="BK121" s="185">
        <f>ROUND(I121*H121,2)</f>
        <v>0</v>
      </c>
      <c r="BL121" s="15" t="s">
        <v>139</v>
      </c>
      <c r="BM121" s="15" t="s">
        <v>298</v>
      </c>
    </row>
    <row r="122" spans="2:65" s="11" customFormat="1">
      <c r="B122" s="186"/>
      <c r="C122" s="187"/>
      <c r="D122" s="188" t="s">
        <v>142</v>
      </c>
      <c r="E122" s="189" t="s">
        <v>1</v>
      </c>
      <c r="F122" s="190" t="s">
        <v>509</v>
      </c>
      <c r="G122" s="187"/>
      <c r="H122" s="191">
        <v>140</v>
      </c>
      <c r="I122" s="192"/>
      <c r="J122" s="187"/>
      <c r="K122" s="187"/>
      <c r="L122" s="193"/>
      <c r="M122" s="194"/>
      <c r="N122" s="195"/>
      <c r="O122" s="195"/>
      <c r="P122" s="195"/>
      <c r="Q122" s="195"/>
      <c r="R122" s="195"/>
      <c r="S122" s="195"/>
      <c r="T122" s="196"/>
      <c r="AT122" s="197" t="s">
        <v>142</v>
      </c>
      <c r="AU122" s="197" t="s">
        <v>140</v>
      </c>
      <c r="AV122" s="11" t="s">
        <v>140</v>
      </c>
      <c r="AW122" s="11" t="s">
        <v>31</v>
      </c>
      <c r="AX122" s="11" t="s">
        <v>77</v>
      </c>
      <c r="AY122" s="197" t="s">
        <v>133</v>
      </c>
    </row>
    <row r="123" spans="2:65" s="10" customFormat="1" ht="22.8" customHeight="1">
      <c r="B123" s="158"/>
      <c r="C123" s="159"/>
      <c r="D123" s="160" t="s">
        <v>68</v>
      </c>
      <c r="E123" s="172" t="s">
        <v>185</v>
      </c>
      <c r="F123" s="172" t="s">
        <v>406</v>
      </c>
      <c r="G123" s="159"/>
      <c r="H123" s="159"/>
      <c r="I123" s="162"/>
      <c r="J123" s="173">
        <f>BK123</f>
        <v>0</v>
      </c>
      <c r="K123" s="159"/>
      <c r="L123" s="164"/>
      <c r="M123" s="165"/>
      <c r="N123" s="166"/>
      <c r="O123" s="166"/>
      <c r="P123" s="167">
        <f>SUM(P124:P132)</f>
        <v>0</v>
      </c>
      <c r="Q123" s="166"/>
      <c r="R123" s="167">
        <f>SUM(R124:R132)</f>
        <v>23.912077100000001</v>
      </c>
      <c r="S123" s="166"/>
      <c r="T123" s="168">
        <f>SUM(T124:T132)</f>
        <v>0</v>
      </c>
      <c r="AR123" s="169" t="s">
        <v>77</v>
      </c>
      <c r="AT123" s="170" t="s">
        <v>68</v>
      </c>
      <c r="AU123" s="170" t="s">
        <v>77</v>
      </c>
      <c r="AY123" s="169" t="s">
        <v>133</v>
      </c>
      <c r="BK123" s="171">
        <f>SUM(BK124:BK132)</f>
        <v>0</v>
      </c>
    </row>
    <row r="124" spans="2:65" s="1" customFormat="1" ht="14.4" customHeight="1">
      <c r="B124" s="32"/>
      <c r="C124" s="174" t="s">
        <v>211</v>
      </c>
      <c r="D124" s="174" t="s">
        <v>135</v>
      </c>
      <c r="E124" s="175" t="s">
        <v>454</v>
      </c>
      <c r="F124" s="176" t="s">
        <v>455</v>
      </c>
      <c r="G124" s="177" t="s">
        <v>84</v>
      </c>
      <c r="H124" s="178">
        <v>73</v>
      </c>
      <c r="I124" s="179"/>
      <c r="J124" s="180">
        <f>ROUND(I124*H124,2)</f>
        <v>0</v>
      </c>
      <c r="K124" s="176" t="s">
        <v>1</v>
      </c>
      <c r="L124" s="36"/>
      <c r="M124" s="181" t="s">
        <v>1</v>
      </c>
      <c r="N124" s="182" t="s">
        <v>41</v>
      </c>
      <c r="O124" s="58"/>
      <c r="P124" s="183">
        <f>O124*H124</f>
        <v>0</v>
      </c>
      <c r="Q124" s="183">
        <v>0.16453000000000001</v>
      </c>
      <c r="R124" s="183">
        <f>Q124*H124</f>
        <v>12.01069</v>
      </c>
      <c r="S124" s="183">
        <v>0</v>
      </c>
      <c r="T124" s="184">
        <f>S124*H124</f>
        <v>0</v>
      </c>
      <c r="AR124" s="15" t="s">
        <v>139</v>
      </c>
      <c r="AT124" s="15" t="s">
        <v>135</v>
      </c>
      <c r="AU124" s="15" t="s">
        <v>140</v>
      </c>
      <c r="AY124" s="15" t="s">
        <v>133</v>
      </c>
      <c r="BE124" s="185">
        <f>IF(N124="základná",J124,0)</f>
        <v>0</v>
      </c>
      <c r="BF124" s="185">
        <f>IF(N124="znížená",J124,0)</f>
        <v>0</v>
      </c>
      <c r="BG124" s="185">
        <f>IF(N124="zákl. prenesená",J124,0)</f>
        <v>0</v>
      </c>
      <c r="BH124" s="185">
        <f>IF(N124="zníž. prenesená",J124,0)</f>
        <v>0</v>
      </c>
      <c r="BI124" s="185">
        <f>IF(N124="nulová",J124,0)</f>
        <v>0</v>
      </c>
      <c r="BJ124" s="15" t="s">
        <v>140</v>
      </c>
      <c r="BK124" s="185">
        <f>ROUND(I124*H124,2)</f>
        <v>0</v>
      </c>
      <c r="BL124" s="15" t="s">
        <v>139</v>
      </c>
      <c r="BM124" s="15" t="s">
        <v>456</v>
      </c>
    </row>
    <row r="125" spans="2:65" s="11" customFormat="1">
      <c r="B125" s="186"/>
      <c r="C125" s="187"/>
      <c r="D125" s="188" t="s">
        <v>142</v>
      </c>
      <c r="E125" s="189" t="s">
        <v>1</v>
      </c>
      <c r="F125" s="190" t="s">
        <v>92</v>
      </c>
      <c r="G125" s="187"/>
      <c r="H125" s="191">
        <v>73</v>
      </c>
      <c r="I125" s="192"/>
      <c r="J125" s="187"/>
      <c r="K125" s="187"/>
      <c r="L125" s="193"/>
      <c r="M125" s="194"/>
      <c r="N125" s="195"/>
      <c r="O125" s="195"/>
      <c r="P125" s="195"/>
      <c r="Q125" s="195"/>
      <c r="R125" s="195"/>
      <c r="S125" s="195"/>
      <c r="T125" s="196"/>
      <c r="AT125" s="197" t="s">
        <v>142</v>
      </c>
      <c r="AU125" s="197" t="s">
        <v>140</v>
      </c>
      <c r="AV125" s="11" t="s">
        <v>140</v>
      </c>
      <c r="AW125" s="11" t="s">
        <v>31</v>
      </c>
      <c r="AX125" s="11" t="s">
        <v>77</v>
      </c>
      <c r="AY125" s="197" t="s">
        <v>133</v>
      </c>
    </row>
    <row r="126" spans="2:65" s="1" customFormat="1" ht="14.4" customHeight="1">
      <c r="B126" s="32"/>
      <c r="C126" s="221" t="s">
        <v>216</v>
      </c>
      <c r="D126" s="221" t="s">
        <v>231</v>
      </c>
      <c r="E126" s="222" t="s">
        <v>458</v>
      </c>
      <c r="F126" s="223" t="s">
        <v>459</v>
      </c>
      <c r="G126" s="224" t="s">
        <v>246</v>
      </c>
      <c r="H126" s="225">
        <v>73</v>
      </c>
      <c r="I126" s="226"/>
      <c r="J126" s="227">
        <f>ROUND(I126*H126,2)</f>
        <v>0</v>
      </c>
      <c r="K126" s="223" t="s">
        <v>1</v>
      </c>
      <c r="L126" s="228"/>
      <c r="M126" s="229" t="s">
        <v>1</v>
      </c>
      <c r="N126" s="230" t="s">
        <v>41</v>
      </c>
      <c r="O126" s="58"/>
      <c r="P126" s="183">
        <f>O126*H126</f>
        <v>0</v>
      </c>
      <c r="Q126" s="183">
        <v>9.7000000000000003E-2</v>
      </c>
      <c r="R126" s="183">
        <f>Q126*H126</f>
        <v>7.0810000000000004</v>
      </c>
      <c r="S126" s="183">
        <v>0</v>
      </c>
      <c r="T126" s="184">
        <f>S126*H126</f>
        <v>0</v>
      </c>
      <c r="AR126" s="15" t="s">
        <v>179</v>
      </c>
      <c r="AT126" s="15" t="s">
        <v>231</v>
      </c>
      <c r="AU126" s="15" t="s">
        <v>140</v>
      </c>
      <c r="AY126" s="15" t="s">
        <v>133</v>
      </c>
      <c r="BE126" s="185">
        <f>IF(N126="základná",J126,0)</f>
        <v>0</v>
      </c>
      <c r="BF126" s="185">
        <f>IF(N126="znížená",J126,0)</f>
        <v>0</v>
      </c>
      <c r="BG126" s="185">
        <f>IF(N126="zákl. prenesená",J126,0)</f>
        <v>0</v>
      </c>
      <c r="BH126" s="185">
        <f>IF(N126="zníž. prenesená",J126,0)</f>
        <v>0</v>
      </c>
      <c r="BI126" s="185">
        <f>IF(N126="nulová",J126,0)</f>
        <v>0</v>
      </c>
      <c r="BJ126" s="15" t="s">
        <v>140</v>
      </c>
      <c r="BK126" s="185">
        <f>ROUND(I126*H126,2)</f>
        <v>0</v>
      </c>
      <c r="BL126" s="15" t="s">
        <v>139</v>
      </c>
      <c r="BM126" s="15" t="s">
        <v>460</v>
      </c>
    </row>
    <row r="127" spans="2:65" s="1" customFormat="1" ht="14.4" customHeight="1">
      <c r="B127" s="32"/>
      <c r="C127" s="174" t="s">
        <v>224</v>
      </c>
      <c r="D127" s="174" t="s">
        <v>135</v>
      </c>
      <c r="E127" s="175" t="s">
        <v>462</v>
      </c>
      <c r="F127" s="176" t="s">
        <v>463</v>
      </c>
      <c r="G127" s="177" t="s">
        <v>156</v>
      </c>
      <c r="H127" s="178">
        <v>2.19</v>
      </c>
      <c r="I127" s="179"/>
      <c r="J127" s="180">
        <f>ROUND(I127*H127,2)</f>
        <v>0</v>
      </c>
      <c r="K127" s="176" t="s">
        <v>1</v>
      </c>
      <c r="L127" s="36"/>
      <c r="M127" s="181" t="s">
        <v>1</v>
      </c>
      <c r="N127" s="182" t="s">
        <v>41</v>
      </c>
      <c r="O127" s="58"/>
      <c r="P127" s="183">
        <f>O127*H127</f>
        <v>0</v>
      </c>
      <c r="Q127" s="183">
        <v>2.2010900000000002</v>
      </c>
      <c r="R127" s="183">
        <f>Q127*H127</f>
        <v>4.8203871000000005</v>
      </c>
      <c r="S127" s="183">
        <v>0</v>
      </c>
      <c r="T127" s="184">
        <f>S127*H127</f>
        <v>0</v>
      </c>
      <c r="AR127" s="15" t="s">
        <v>139</v>
      </c>
      <c r="AT127" s="15" t="s">
        <v>135</v>
      </c>
      <c r="AU127" s="15" t="s">
        <v>140</v>
      </c>
      <c r="AY127" s="15" t="s">
        <v>133</v>
      </c>
      <c r="BE127" s="185">
        <f>IF(N127="základná",J127,0)</f>
        <v>0</v>
      </c>
      <c r="BF127" s="185">
        <f>IF(N127="znížená",J127,0)</f>
        <v>0</v>
      </c>
      <c r="BG127" s="185">
        <f>IF(N127="zákl. prenesená",J127,0)</f>
        <v>0</v>
      </c>
      <c r="BH127" s="185">
        <f>IF(N127="zníž. prenesená",J127,0)</f>
        <v>0</v>
      </c>
      <c r="BI127" s="185">
        <f>IF(N127="nulová",J127,0)</f>
        <v>0</v>
      </c>
      <c r="BJ127" s="15" t="s">
        <v>140</v>
      </c>
      <c r="BK127" s="185">
        <f>ROUND(I127*H127,2)</f>
        <v>0</v>
      </c>
      <c r="BL127" s="15" t="s">
        <v>139</v>
      </c>
      <c r="BM127" s="15" t="s">
        <v>464</v>
      </c>
    </row>
    <row r="128" spans="2:65" s="1" customFormat="1" ht="19.2">
      <c r="B128" s="32"/>
      <c r="C128" s="33"/>
      <c r="D128" s="188" t="s">
        <v>147</v>
      </c>
      <c r="E128" s="33"/>
      <c r="F128" s="198" t="s">
        <v>465</v>
      </c>
      <c r="G128" s="33"/>
      <c r="H128" s="33"/>
      <c r="I128" s="102"/>
      <c r="J128" s="33"/>
      <c r="K128" s="33"/>
      <c r="L128" s="36"/>
      <c r="M128" s="199"/>
      <c r="N128" s="58"/>
      <c r="O128" s="58"/>
      <c r="P128" s="58"/>
      <c r="Q128" s="58"/>
      <c r="R128" s="58"/>
      <c r="S128" s="58"/>
      <c r="T128" s="59"/>
      <c r="AT128" s="15" t="s">
        <v>147</v>
      </c>
      <c r="AU128" s="15" t="s">
        <v>140</v>
      </c>
    </row>
    <row r="129" spans="2:65" s="12" customFormat="1">
      <c r="B129" s="200"/>
      <c r="C129" s="201"/>
      <c r="D129" s="188" t="s">
        <v>142</v>
      </c>
      <c r="E129" s="202" t="s">
        <v>1</v>
      </c>
      <c r="F129" s="203" t="s">
        <v>466</v>
      </c>
      <c r="G129" s="201"/>
      <c r="H129" s="202" t="s">
        <v>1</v>
      </c>
      <c r="I129" s="204"/>
      <c r="J129" s="201"/>
      <c r="K129" s="201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142</v>
      </c>
      <c r="AU129" s="209" t="s">
        <v>140</v>
      </c>
      <c r="AV129" s="12" t="s">
        <v>77</v>
      </c>
      <c r="AW129" s="12" t="s">
        <v>31</v>
      </c>
      <c r="AX129" s="12" t="s">
        <v>69</v>
      </c>
      <c r="AY129" s="209" t="s">
        <v>133</v>
      </c>
    </row>
    <row r="130" spans="2:65" s="11" customFormat="1">
      <c r="B130" s="186"/>
      <c r="C130" s="187"/>
      <c r="D130" s="188" t="s">
        <v>142</v>
      </c>
      <c r="E130" s="189" t="s">
        <v>1</v>
      </c>
      <c r="F130" s="190" t="s">
        <v>467</v>
      </c>
      <c r="G130" s="187"/>
      <c r="H130" s="191">
        <v>2.19</v>
      </c>
      <c r="I130" s="192"/>
      <c r="J130" s="187"/>
      <c r="K130" s="187"/>
      <c r="L130" s="193"/>
      <c r="M130" s="194"/>
      <c r="N130" s="195"/>
      <c r="O130" s="195"/>
      <c r="P130" s="195"/>
      <c r="Q130" s="195"/>
      <c r="R130" s="195"/>
      <c r="S130" s="195"/>
      <c r="T130" s="196"/>
      <c r="AT130" s="197" t="s">
        <v>142</v>
      </c>
      <c r="AU130" s="197" t="s">
        <v>140</v>
      </c>
      <c r="AV130" s="11" t="s">
        <v>140</v>
      </c>
      <c r="AW130" s="11" t="s">
        <v>31</v>
      </c>
      <c r="AX130" s="11" t="s">
        <v>69</v>
      </c>
      <c r="AY130" s="197" t="s">
        <v>133</v>
      </c>
    </row>
    <row r="131" spans="2:65" s="13" customFormat="1">
      <c r="B131" s="210"/>
      <c r="C131" s="211"/>
      <c r="D131" s="188" t="s">
        <v>142</v>
      </c>
      <c r="E131" s="212" t="s">
        <v>1</v>
      </c>
      <c r="F131" s="213" t="s">
        <v>174</v>
      </c>
      <c r="G131" s="211"/>
      <c r="H131" s="214">
        <v>2.19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142</v>
      </c>
      <c r="AU131" s="220" t="s">
        <v>140</v>
      </c>
      <c r="AV131" s="13" t="s">
        <v>139</v>
      </c>
      <c r="AW131" s="13" t="s">
        <v>31</v>
      </c>
      <c r="AX131" s="13" t="s">
        <v>77</v>
      </c>
      <c r="AY131" s="220" t="s">
        <v>133</v>
      </c>
    </row>
    <row r="132" spans="2:65" s="1" customFormat="1" ht="14.4" customHeight="1">
      <c r="B132" s="32"/>
      <c r="C132" s="174" t="s">
        <v>230</v>
      </c>
      <c r="D132" s="174" t="s">
        <v>135</v>
      </c>
      <c r="E132" s="175" t="s">
        <v>506</v>
      </c>
      <c r="F132" s="176" t="s">
        <v>507</v>
      </c>
      <c r="G132" s="177" t="s">
        <v>498</v>
      </c>
      <c r="H132" s="178">
        <v>180.19399999999999</v>
      </c>
      <c r="I132" s="179"/>
      <c r="J132" s="180">
        <f>ROUND(I132*H132,2)</f>
        <v>0</v>
      </c>
      <c r="K132" s="176" t="s">
        <v>138</v>
      </c>
      <c r="L132" s="36"/>
      <c r="M132" s="231" t="s">
        <v>1</v>
      </c>
      <c r="N132" s="232" t="s">
        <v>41</v>
      </c>
      <c r="O132" s="233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AR132" s="15" t="s">
        <v>139</v>
      </c>
      <c r="AT132" s="15" t="s">
        <v>135</v>
      </c>
      <c r="AU132" s="15" t="s">
        <v>140</v>
      </c>
      <c r="AY132" s="15" t="s">
        <v>133</v>
      </c>
      <c r="BE132" s="185">
        <f>IF(N132="základná",J132,0)</f>
        <v>0</v>
      </c>
      <c r="BF132" s="185">
        <f>IF(N132="znížená",J132,0)</f>
        <v>0</v>
      </c>
      <c r="BG132" s="185">
        <f>IF(N132="zákl. prenesená",J132,0)</f>
        <v>0</v>
      </c>
      <c r="BH132" s="185">
        <f>IF(N132="zníž. prenesená",J132,0)</f>
        <v>0</v>
      </c>
      <c r="BI132" s="185">
        <f>IF(N132="nulová",J132,0)</f>
        <v>0</v>
      </c>
      <c r="BJ132" s="15" t="s">
        <v>140</v>
      </c>
      <c r="BK132" s="185">
        <f>ROUND(I132*H132,2)</f>
        <v>0</v>
      </c>
      <c r="BL132" s="15" t="s">
        <v>139</v>
      </c>
      <c r="BM132" s="15" t="s">
        <v>508</v>
      </c>
    </row>
    <row r="133" spans="2:65" s="1" customFormat="1" ht="6.9" customHeight="1">
      <c r="B133" s="44"/>
      <c r="C133" s="45"/>
      <c r="D133" s="45"/>
      <c r="E133" s="45"/>
      <c r="F133" s="45"/>
      <c r="G133" s="45"/>
      <c r="H133" s="45"/>
      <c r="I133" s="124"/>
      <c r="J133" s="45"/>
      <c r="K133" s="45"/>
      <c r="L133" s="36"/>
    </row>
  </sheetData>
  <sheetProtection algorithmName="SHA-512" hashValue="O+dkc17r2N/Hi7m9iwZXPBZbG4YXCqHcjRfxDDNCzm+/4VwiiX2mWgdSVyrX10XoXlLZDsLAAMthwpqIRzz6wQ==" saltValue="K44GL/fKDjHkiHplOxaZ2eRthjNvwzeWSMRxQx6pE0shrWNLhgwzn6bMSV6yiJmzTV3/6xvSyjO0mR9c/XfFOg==" spinCount="100000" sheet="1" objects="1" scenarios="1" formatColumns="0" formatRows="0" autoFilter="0"/>
  <autoFilter ref="C83:K132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rek - časť Komunikácie - ...</vt:lpstr>
      <vt:lpstr>vyst - časť Komunikácie -...</vt:lpstr>
      <vt:lpstr>'rek - časť Komunikácie - ...'!Názvy_tlače</vt:lpstr>
      <vt:lpstr>'Rekapitulácia stavby'!Názvy_tlače</vt:lpstr>
      <vt:lpstr>'vyst - časť Komunikácie -...'!Názvy_tlače</vt:lpstr>
      <vt:lpstr>'rek - časť Komunikácie - ...'!Oblasť_tlače</vt:lpstr>
      <vt:lpstr>'Rekapitulácia stavby'!Oblasť_tlače</vt:lpstr>
      <vt:lpstr>'vyst - časť Komunikácie -...'!Oblasť_tlače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AcerV3\Acer</dc:creator>
  <cp:lastModifiedBy>User</cp:lastModifiedBy>
  <dcterms:created xsi:type="dcterms:W3CDTF">2019-09-05T09:54:41Z</dcterms:created>
  <dcterms:modified xsi:type="dcterms:W3CDTF">2021-01-17T18:37:04Z</dcterms:modified>
</cp:coreProperties>
</file>